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RagneK\RKAS Pilv\Lepingute menetlus\Spetsialistide tabelid\LEPINGUD\YLEP 2021\Suur-Ameerika tn 1, Tallinn\muudatus 9\"/>
    </mc:Choice>
  </mc:AlternateContent>
  <xr:revisionPtr revIDLastSave="0" documentId="13_ncr:1_{9A9BA05A-B21F-4AB0-AE87-3CE1884BFF24}" xr6:coauthVersionLast="46" xr6:coauthVersionMax="46" xr10:uidLastSave="{00000000-0000-0000-0000-000000000000}"/>
  <bookViews>
    <workbookView xWindow="-120" yWindow="-120" windowWidth="38640" windowHeight="21240" xr2:uid="{00000000-000D-0000-FFFF-FFFF00000000}"/>
  </bookViews>
  <sheets>
    <sheet name="Lisa 3" sheetId="3" r:id="rId1"/>
    <sheet name="Sisustuse komponent" sheetId="4" r:id="rId2"/>
  </sheet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4" i="3" l="1"/>
  <c r="F34" i="3"/>
  <c r="E26" i="3"/>
  <c r="F26" i="3"/>
  <c r="F25" i="3" l="1"/>
  <c r="E29" i="3" l="1"/>
  <c r="E14" i="3"/>
  <c r="E22" i="3" l="1"/>
  <c r="E23" i="3"/>
  <c r="E20" i="3"/>
  <c r="F24" i="3"/>
  <c r="E21" i="3"/>
  <c r="E33" i="3"/>
  <c r="E32" i="3"/>
  <c r="E31" i="3"/>
  <c r="E25" i="3"/>
  <c r="E36" i="3" l="1"/>
  <c r="E37" i="3" s="1"/>
  <c r="E38" i="3" s="1"/>
  <c r="E24" i="3"/>
  <c r="F36" i="3"/>
  <c r="F39" i="3" s="1"/>
  <c r="F37" i="3" l="1"/>
  <c r="F38" i="3" s="1"/>
  <c r="F40" i="3" s="1"/>
  <c r="C14" i="4"/>
  <c r="A14" i="4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D7" i="4"/>
  <c r="D71" i="4" s="1"/>
  <c r="D14" i="4" l="1"/>
  <c r="D16" i="4"/>
  <c r="D19" i="4"/>
  <c r="D23" i="4"/>
  <c r="D27" i="4"/>
  <c r="D31" i="4"/>
  <c r="D35" i="4"/>
  <c r="D39" i="4"/>
  <c r="D43" i="4"/>
  <c r="D47" i="4"/>
  <c r="D55" i="4"/>
  <c r="D63" i="4"/>
  <c r="E72" i="4"/>
  <c r="E70" i="4"/>
  <c r="E68" i="4"/>
  <c r="E66" i="4"/>
  <c r="E64" i="4"/>
  <c r="E62" i="4"/>
  <c r="E60" i="4"/>
  <c r="E58" i="4"/>
  <c r="E56" i="4"/>
  <c r="E54" i="4"/>
  <c r="E52" i="4"/>
  <c r="E50" i="4"/>
  <c r="E48" i="4"/>
  <c r="E46" i="4"/>
  <c r="E44" i="4"/>
  <c r="E42" i="4"/>
  <c r="E40" i="4"/>
  <c r="E38" i="4"/>
  <c r="E36" i="4"/>
  <c r="E34" i="4"/>
  <c r="E32" i="4"/>
  <c r="E30" i="4"/>
  <c r="E28" i="4"/>
  <c r="E26" i="4"/>
  <c r="E24" i="4"/>
  <c r="E22" i="4"/>
  <c r="E20" i="4"/>
  <c r="E18" i="4"/>
  <c r="D72" i="4"/>
  <c r="F72" i="4" s="1"/>
  <c r="D70" i="4"/>
  <c r="F70" i="4" s="1"/>
  <c r="D68" i="4"/>
  <c r="F68" i="4" s="1"/>
  <c r="D66" i="4"/>
  <c r="F66" i="4" s="1"/>
  <c r="D64" i="4"/>
  <c r="F64" i="4" s="1"/>
  <c r="D62" i="4"/>
  <c r="F62" i="4" s="1"/>
  <c r="D60" i="4"/>
  <c r="F60" i="4" s="1"/>
  <c r="D58" i="4"/>
  <c r="F58" i="4" s="1"/>
  <c r="D56" i="4"/>
  <c r="F56" i="4" s="1"/>
  <c r="D54" i="4"/>
  <c r="F54" i="4" s="1"/>
  <c r="D52" i="4"/>
  <c r="F52" i="4" s="1"/>
  <c r="D50" i="4"/>
  <c r="F50" i="4" s="1"/>
  <c r="E73" i="4"/>
  <c r="E71" i="4"/>
  <c r="F71" i="4" s="1"/>
  <c r="E69" i="4"/>
  <c r="E67" i="4"/>
  <c r="E65" i="4"/>
  <c r="E63" i="4"/>
  <c r="E61" i="4"/>
  <c r="E59" i="4"/>
  <c r="E57" i="4"/>
  <c r="E55" i="4"/>
  <c r="E53" i="4"/>
  <c r="E51" i="4"/>
  <c r="E49" i="4"/>
  <c r="E47" i="4"/>
  <c r="E45" i="4"/>
  <c r="E43" i="4"/>
  <c r="E41" i="4"/>
  <c r="E39" i="4"/>
  <c r="E37" i="4"/>
  <c r="E35" i="4"/>
  <c r="E33" i="4"/>
  <c r="E31" i="4"/>
  <c r="E29" i="4"/>
  <c r="E27" i="4"/>
  <c r="E25" i="4"/>
  <c r="E23" i="4"/>
  <c r="E21" i="4"/>
  <c r="E19" i="4"/>
  <c r="E17" i="4"/>
  <c r="E14" i="4"/>
  <c r="G14" i="4" s="1"/>
  <c r="C15" i="4" s="1"/>
  <c r="E16" i="4"/>
  <c r="D18" i="4"/>
  <c r="F18" i="4" s="1"/>
  <c r="D22" i="4"/>
  <c r="D26" i="4"/>
  <c r="D30" i="4"/>
  <c r="D34" i="4"/>
  <c r="F34" i="4" s="1"/>
  <c r="D38" i="4"/>
  <c r="D42" i="4"/>
  <c r="D46" i="4"/>
  <c r="D53" i="4"/>
  <c r="F53" i="4" s="1"/>
  <c r="D61" i="4"/>
  <c r="D69" i="4"/>
  <c r="D15" i="4"/>
  <c r="D17" i="4"/>
  <c r="F17" i="4" s="1"/>
  <c r="D21" i="4"/>
  <c r="D25" i="4"/>
  <c r="F25" i="4" s="1"/>
  <c r="D29" i="4"/>
  <c r="F29" i="4" s="1"/>
  <c r="D33" i="4"/>
  <c r="F33" i="4" s="1"/>
  <c r="D37" i="4"/>
  <c r="D41" i="4"/>
  <c r="F41" i="4" s="1"/>
  <c r="D45" i="4"/>
  <c r="F45" i="4" s="1"/>
  <c r="D49" i="4"/>
  <c r="F49" i="4" s="1"/>
  <c r="D51" i="4"/>
  <c r="D59" i="4"/>
  <c r="D67" i="4"/>
  <c r="E15" i="4"/>
  <c r="D20" i="4"/>
  <c r="D24" i="4"/>
  <c r="F24" i="4" s="1"/>
  <c r="D28" i="4"/>
  <c r="F28" i="4" s="1"/>
  <c r="D32" i="4"/>
  <c r="F32" i="4" s="1"/>
  <c r="D36" i="4"/>
  <c r="D40" i="4"/>
  <c r="F40" i="4" s="1"/>
  <c r="D44" i="4"/>
  <c r="F44" i="4" s="1"/>
  <c r="D48" i="4"/>
  <c r="F48" i="4" s="1"/>
  <c r="D57" i="4"/>
  <c r="F57" i="4" s="1"/>
  <c r="D65" i="4"/>
  <c r="F65" i="4" s="1"/>
  <c r="D73" i="4"/>
  <c r="F73" i="4" s="1"/>
  <c r="F59" i="4" l="1"/>
  <c r="F69" i="4"/>
  <c r="F42" i="4"/>
  <c r="F26" i="4"/>
  <c r="G15" i="4"/>
  <c r="C16" i="4" s="1"/>
  <c r="G16" i="4" s="1"/>
  <c r="C17" i="4" s="1"/>
  <c r="G17" i="4" s="1"/>
  <c r="C18" i="4" s="1"/>
  <c r="G18" i="4" s="1"/>
  <c r="C19" i="4" s="1"/>
  <c r="G19" i="4" s="1"/>
  <c r="C20" i="4" s="1"/>
  <c r="G20" i="4" s="1"/>
  <c r="C21" i="4" s="1"/>
  <c r="G21" i="4" s="1"/>
  <c r="C22" i="4" s="1"/>
  <c r="G22" i="4" s="1"/>
  <c r="C23" i="4" s="1"/>
  <c r="G23" i="4" s="1"/>
  <c r="C24" i="4" s="1"/>
  <c r="G24" i="4" s="1"/>
  <c r="C25" i="4" s="1"/>
  <c r="G25" i="4" s="1"/>
  <c r="C26" i="4" s="1"/>
  <c r="G26" i="4" s="1"/>
  <c r="C27" i="4" s="1"/>
  <c r="G27" i="4" s="1"/>
  <c r="C28" i="4" s="1"/>
  <c r="G28" i="4" s="1"/>
  <c r="C29" i="4" s="1"/>
  <c r="G29" i="4" s="1"/>
  <c r="C30" i="4" s="1"/>
  <c r="G30" i="4" s="1"/>
  <c r="C31" i="4" s="1"/>
  <c r="G31" i="4" s="1"/>
  <c r="C32" i="4" s="1"/>
  <c r="G32" i="4" s="1"/>
  <c r="C33" i="4" s="1"/>
  <c r="G33" i="4" s="1"/>
  <c r="C34" i="4" s="1"/>
  <c r="G34" i="4" s="1"/>
  <c r="C35" i="4" s="1"/>
  <c r="G35" i="4" s="1"/>
  <c r="C36" i="4" s="1"/>
  <c r="G36" i="4" s="1"/>
  <c r="C37" i="4" s="1"/>
  <c r="G37" i="4" s="1"/>
  <c r="C38" i="4" s="1"/>
  <c r="G38" i="4" s="1"/>
  <c r="C39" i="4" s="1"/>
  <c r="G39" i="4" s="1"/>
  <c r="C40" i="4" s="1"/>
  <c r="G40" i="4" s="1"/>
  <c r="C41" i="4" s="1"/>
  <c r="G41" i="4" s="1"/>
  <c r="C42" i="4" s="1"/>
  <c r="G42" i="4" s="1"/>
  <c r="C43" i="4" s="1"/>
  <c r="G43" i="4" s="1"/>
  <c r="C44" i="4" s="1"/>
  <c r="G44" i="4" s="1"/>
  <c r="C45" i="4" s="1"/>
  <c r="G45" i="4" s="1"/>
  <c r="C46" i="4" s="1"/>
  <c r="G46" i="4" s="1"/>
  <c r="C47" i="4" s="1"/>
  <c r="G47" i="4" s="1"/>
  <c r="C48" i="4" s="1"/>
  <c r="G48" i="4" s="1"/>
  <c r="C49" i="4" s="1"/>
  <c r="G49" i="4" s="1"/>
  <c r="C50" i="4" s="1"/>
  <c r="G50" i="4" s="1"/>
  <c r="C51" i="4" s="1"/>
  <c r="G51" i="4" s="1"/>
  <c r="C52" i="4" s="1"/>
  <c r="G52" i="4" s="1"/>
  <c r="C53" i="4" s="1"/>
  <c r="G53" i="4" s="1"/>
  <c r="C54" i="4" s="1"/>
  <c r="G54" i="4" s="1"/>
  <c r="C55" i="4" s="1"/>
  <c r="G55" i="4" s="1"/>
  <c r="C56" i="4" s="1"/>
  <c r="G56" i="4" s="1"/>
  <c r="C57" i="4" s="1"/>
  <c r="G57" i="4" s="1"/>
  <c r="C58" i="4" s="1"/>
  <c r="G58" i="4" s="1"/>
  <c r="C59" i="4" s="1"/>
  <c r="G59" i="4" s="1"/>
  <c r="C60" i="4" s="1"/>
  <c r="G60" i="4" s="1"/>
  <c r="C61" i="4" s="1"/>
  <c r="G61" i="4" s="1"/>
  <c r="C62" i="4" s="1"/>
  <c r="G62" i="4" s="1"/>
  <c r="C63" i="4" s="1"/>
  <c r="G63" i="4" s="1"/>
  <c r="C64" i="4" s="1"/>
  <c r="G64" i="4" s="1"/>
  <c r="C65" i="4" s="1"/>
  <c r="G65" i="4" s="1"/>
  <c r="C66" i="4" s="1"/>
  <c r="G66" i="4" s="1"/>
  <c r="C67" i="4" s="1"/>
  <c r="G67" i="4" s="1"/>
  <c r="C68" i="4" s="1"/>
  <c r="G68" i="4" s="1"/>
  <c r="C69" i="4" s="1"/>
  <c r="G69" i="4" s="1"/>
  <c r="C70" i="4" s="1"/>
  <c r="G70" i="4" s="1"/>
  <c r="C71" i="4" s="1"/>
  <c r="G71" i="4" s="1"/>
  <c r="C72" i="4" s="1"/>
  <c r="G72" i="4" s="1"/>
  <c r="C73" i="4" s="1"/>
  <c r="G73" i="4" s="1"/>
  <c r="F16" i="4"/>
  <c r="F36" i="4"/>
  <c r="F20" i="4"/>
  <c r="F37" i="4"/>
  <c r="F21" i="4"/>
  <c r="F61" i="4"/>
  <c r="F47" i="4"/>
  <c r="F31" i="4"/>
  <c r="F51" i="4"/>
  <c r="F38" i="4"/>
  <c r="F22" i="4"/>
  <c r="F43" i="4"/>
  <c r="F27" i="4"/>
  <c r="F14" i="4"/>
  <c r="F63" i="4"/>
  <c r="F39" i="4"/>
  <c r="F23" i="4"/>
  <c r="F67" i="4"/>
  <c r="F15" i="4"/>
  <c r="F46" i="4"/>
  <c r="F30" i="4"/>
  <c r="F55" i="4"/>
  <c r="F35" i="4"/>
  <c r="F19" i="4"/>
</calcChain>
</file>

<file path=xl/sharedStrings.xml><?xml version="1.0" encoding="utf-8"?>
<sst xmlns="http://schemas.openxmlformats.org/spreadsheetml/2006/main" count="86" uniqueCount="78">
  <si>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</si>
  <si>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</si>
  <si>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</si>
  <si>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</si>
  <si>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</si>
  <si>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</si>
  <si>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</si>
  <si>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summa kuus</t>
  </si>
  <si>
    <t>Käibemaks</t>
  </si>
  <si>
    <t>Üürnik</t>
  </si>
  <si>
    <t>Üüripinna aadress</t>
  </si>
  <si>
    <t>Märkused</t>
  </si>
  <si>
    <t>ÜÜR KOKKU</t>
  </si>
  <si>
    <t>Ruumide kasutustasu (puhas netoüür)</t>
  </si>
  <si>
    <t>Kinnisvara haldamine (haldusteenus)</t>
  </si>
  <si>
    <t>Territoorium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</si>
  <si>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</si>
  <si>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</si>
  <si>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</si>
  <si>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</si>
  <si>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</si>
  <si>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Üüripind (hooned)</t>
  </si>
  <si>
    <t xml:space="preserve">Muutmise alus </t>
  </si>
  <si>
    <t xml:space="preserve">Remonttööd </t>
  </si>
  <si>
    <t>ÜÜR JA KÕRVALTEENUSTE TASUD KÄIBEMAKSUTA (perioodil)</t>
  </si>
  <si>
    <t>ÜÜR JA KÕRVALTEENUSTE TASUD KOOS KÄIBEMAKSUGA (perioodil)</t>
  </si>
  <si>
    <t>Heakord (310, 320, 360)</t>
  </si>
  <si>
    <t>Tarbimisteenused (610 kuni 630)</t>
  </si>
  <si>
    <t>Heakord (330, 340, 350, 390)</t>
  </si>
  <si>
    <t>Parkimiskohtade arv</t>
  </si>
  <si>
    <t>tk</t>
  </si>
  <si>
    <t>Lisa 3 üürilepingule nr Ü12655/17</t>
  </si>
  <si>
    <t>Sisustuse remont</t>
  </si>
  <si>
    <t>Kapitalikomponent (sisustus)</t>
  </si>
  <si>
    <t>Suur-Ameerika 1/ Väike-Ameerika 2, Tallinn</t>
  </si>
  <si>
    <t>Lisatööd</t>
  </si>
  <si>
    <r>
      <t>m</t>
    </r>
    <r>
      <rPr>
        <vertAlign val="superscript"/>
        <sz val="11"/>
        <color indexed="8"/>
        <rFont val="Calibri"/>
        <family val="1"/>
        <charset val="186"/>
        <scheme val="minor"/>
      </rPr>
      <t>2</t>
    </r>
  </si>
  <si>
    <r>
      <t>EUR/m</t>
    </r>
    <r>
      <rPr>
        <vertAlign val="superscript"/>
        <sz val="11"/>
        <color theme="1"/>
        <rFont val="Calibri"/>
        <family val="1"/>
        <charset val="186"/>
        <scheme val="minor"/>
      </rPr>
      <t>2</t>
    </r>
  </si>
  <si>
    <t>Üürniku soovil teostatud lisatööd 833 498 eurot. Vastavalt üürilepingu eritingimuste punktile 6.7;
tasutakse 01.08.2017.-31.07.2027</t>
  </si>
  <si>
    <t>Periood 60 kuud, intress 6,92%</t>
  </si>
  <si>
    <t>Üüri vähendamine vastavalt eritingimuste punktile 6.6.</t>
  </si>
  <si>
    <t>Lisa nr 2</t>
  </si>
  <si>
    <t>Üürilepingu nr Ü12655/17 lisale nr 6</t>
  </si>
  <si>
    <t>Kapitalikomponendi annuiteetmaksegraafik* - Suur-Ameerika 1, Tallinn SISUSTUS</t>
  </si>
  <si>
    <t>Maksete algus</t>
  </si>
  <si>
    <t>Maksete arv</t>
  </si>
  <si>
    <t>kuud</t>
  </si>
  <si>
    <t>Kapitali algväärtus</t>
  </si>
  <si>
    <t>EUR (KM-ta)</t>
  </si>
  <si>
    <t>Kinnistu soetusmaksumus</t>
  </si>
  <si>
    <t>EUR</t>
  </si>
  <si>
    <t>Kapitali lõppväärtus</t>
  </si>
  <si>
    <t>Intressimäär 2017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</si>
  <si>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</si>
  <si>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</si>
  <si>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</si>
  <si>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</si>
  <si>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</si>
  <si>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</si>
  <si>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</si>
  <si>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* graafik täpsustatakse peale sisustuse üleandmist tegeliku kulu alusel</t>
  </si>
  <si>
    <t>Tugiteenused (716, 744, 749, 790)</t>
  </si>
  <si>
    <t>Tugiteenused (721, 729, 742, 743, 751, 753 )</t>
  </si>
  <si>
    <t>EUR/m2</t>
  </si>
  <si>
    <t>Üürnik:</t>
  </si>
  <si>
    <t>Rahandusministeerium, Justiitsministeerium, Majandus- ja Kommunikatsiooniministeerium, Sotsiaalministeerium</t>
  </si>
  <si>
    <t>Ei indekseerita</t>
  </si>
  <si>
    <t>Tegeliku tulu muutus</t>
  </si>
  <si>
    <t>Teenuse hinna muutus</t>
  </si>
  <si>
    <t>Tasutakse tegeliku kulu alusel, esitatud kulu prognoos</t>
  </si>
  <si>
    <t>Indekseerimine,
31. dest THI, koefitsient 0,5, max 3% aastas</t>
  </si>
  <si>
    <t>Kehtib energiatarbimise piirmäär 120 kWh/m2 üüripinna kohta aastas (ei kehti al 01.10.2020 kuni vastava kokkuleppe muutmiseni)</t>
  </si>
  <si>
    <t>Teenuse hinna, tarbimise muutus</t>
  </si>
  <si>
    <t>Kontsessiooni tulemus. Sisaldab mh ka hoonete juurde kuuluvaid parkimiskohti</t>
  </si>
  <si>
    <t>Röntgenseadmete hooldus, evakuatsiooniõppus + koolitused ja muud kokkulepete alusel teostatavad tegevused/tööd vastavalt eraldatud vahendite ulatuses</t>
  </si>
  <si>
    <t>Üür ja kõrvalteenuste tasu 01.03.2021 - 31.05.2021</t>
  </si>
  <si>
    <t>Toitlustaja ei tasu üüri perioodil 01.03-31.05.2021.</t>
  </si>
  <si>
    <t>3 kuud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</si>
</sst>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"/>
    <numFmt numFmtId="165" formatCode="#,##0.000000000000"/>
    <numFmt numFmtId="166" formatCode="#,##0.00000000"/>
    <numFmt numFmtId="167" formatCode="#,##0.00000000000000"/>
    <numFmt numFmtId="168" formatCode="#,##0.0"/>
    <numFmt numFmtId="169" formatCode="d&quot;.&quot;mm&quot;.&quot;yyyy"/>
    <numFmt numFmtId="170" formatCode="#,##0.00&quot; &quot;;[Red]&quot;-&quot;#,##0.00&quot; &quot;"/>
  </numFmts>
  <fonts count="24" x14ac:knownFonts="1">
    <font>
      <sz val="11"/>
      <color theme="1"/>
      <name val="Calibri"/>
      <family val="2"/>
      <charset val="186"/>
      <scheme val="minor"/>
    </font>
    <font>
      <vertAlign val="superscript"/>
      <sz val="11"/>
      <color indexed="8"/>
      <name val="Calibri"/>
      <family val="1"/>
      <charset val="186"/>
      <scheme val="minor"/>
    </font>
    <font>
      <vertAlign val="superscript"/>
      <sz val="11"/>
      <color theme="1"/>
      <name val="Calibri"/>
      <family val="1"/>
      <charset val="186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"/>
      <family val="1"/>
      <charset val="186"/>
    </font>
    <font>
      <b/>
      <sz val="11"/>
      <color rgb="FFFF0000"/>
      <name val="Times New Roman"/>
      <family val="1"/>
    </font>
    <font>
      <sz val="12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Times New Roman"/>
      <family val="1"/>
      <charset val="186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i/>
      <sz val="9"/>
      <color rgb="FFFF0000"/>
      <name val="Calibri"/>
      <family val="2"/>
    </font>
    <font>
      <sz val="11"/>
      <color theme="0" tint="-0.499984740745262"/>
      <name val="Times New Roman"/>
      <family val="1"/>
    </font>
    <font>
      <b/>
      <sz val="11"/>
      <color theme="0" tint="-0.49998474074526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0" tint="-4.9989318521683403E-2"/>
        <bgColor rgb="FFFFFFFF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3" fillId="0" borderId="0" xfId="0" applyFont="1"/>
    <xf numFmtId="0" fontId="4" fillId="0" borderId="0" xfId="0" applyFont="1" applyFill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0" fontId="6" fillId="0" borderId="0" xfId="0" applyFont="1" applyBorder="1"/>
    <xf numFmtId="0" fontId="6" fillId="0" borderId="0" xfId="0" applyFont="1"/>
    <xf numFmtId="0" fontId="3" fillId="0" borderId="4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1" xfId="0" applyFont="1" applyBorder="1"/>
    <xf numFmtId="0" fontId="3" fillId="0" borderId="4" xfId="0" applyFont="1" applyBorder="1"/>
    <xf numFmtId="0" fontId="3" fillId="0" borderId="2" xfId="0" applyFont="1" applyFill="1" applyBorder="1" applyAlignment="1"/>
    <xf numFmtId="0" fontId="6" fillId="2" borderId="2" xfId="0" applyFont="1" applyFill="1" applyBorder="1"/>
    <xf numFmtId="4" fontId="7" fillId="2" borderId="3" xfId="0" applyNumberFormat="1" applyFont="1" applyFill="1" applyBorder="1" applyAlignment="1">
      <alignment horizontal="right"/>
    </xf>
    <xf numFmtId="0" fontId="3" fillId="0" borderId="0" xfId="0" applyFont="1" applyBorder="1"/>
    <xf numFmtId="0" fontId="6" fillId="3" borderId="0" xfId="0" applyFont="1" applyFill="1" applyBorder="1"/>
    <xf numFmtId="4" fontId="7" fillId="0" borderId="0" xfId="0" applyNumberFormat="1" applyFont="1" applyFill="1" applyBorder="1" applyAlignment="1">
      <alignment horizontal="right"/>
    </xf>
    <xf numFmtId="0" fontId="7" fillId="2" borderId="3" xfId="0" applyFont="1" applyFill="1" applyBorder="1" applyAlignment="1">
      <alignment horizontal="center" wrapText="1"/>
    </xf>
    <xf numFmtId="0" fontId="3" fillId="0" borderId="2" xfId="0" applyFont="1" applyFill="1" applyBorder="1"/>
    <xf numFmtId="4" fontId="8" fillId="0" borderId="3" xfId="0" applyNumberFormat="1" applyFont="1" applyFill="1" applyBorder="1" applyAlignment="1"/>
    <xf numFmtId="0" fontId="8" fillId="0" borderId="8" xfId="0" applyFont="1" applyFill="1" applyBorder="1" applyAlignment="1">
      <alignment horizontal="center" wrapText="1"/>
    </xf>
    <xf numFmtId="0" fontId="8" fillId="0" borderId="1" xfId="0" applyFont="1" applyBorder="1"/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left" wrapText="1"/>
    </xf>
    <xf numFmtId="9" fontId="7" fillId="0" borderId="0" xfId="0" applyNumberFormat="1" applyFont="1" applyFill="1" applyBorder="1" applyAlignment="1">
      <alignment horizontal="left"/>
    </xf>
    <xf numFmtId="3" fontId="6" fillId="0" borderId="0" xfId="0" applyNumberFormat="1" applyFont="1" applyBorder="1" applyAlignment="1">
      <alignment horizontal="right"/>
    </xf>
    <xf numFmtId="4" fontId="6" fillId="0" borderId="0" xfId="0" applyNumberFormat="1" applyFont="1" applyBorder="1" applyAlignment="1">
      <alignment horizontal="left"/>
    </xf>
    <xf numFmtId="3" fontId="7" fillId="0" borderId="0" xfId="0" applyNumberFormat="1" applyFont="1" applyBorder="1"/>
    <xf numFmtId="0" fontId="11" fillId="0" borderId="0" xfId="0" applyFont="1"/>
    <xf numFmtId="0" fontId="12" fillId="0" borderId="0" xfId="0" applyFont="1"/>
    <xf numFmtId="4" fontId="3" fillId="0" borderId="0" xfId="0" applyNumberFormat="1" applyFont="1"/>
    <xf numFmtId="0" fontId="8" fillId="0" borderId="4" xfId="0" applyFont="1" applyBorder="1" applyAlignment="1">
      <alignment horizontal="left"/>
    </xf>
    <xf numFmtId="0" fontId="8" fillId="0" borderId="4" xfId="0" applyFont="1" applyBorder="1"/>
    <xf numFmtId="4" fontId="7" fillId="2" borderId="17" xfId="0" applyNumberFormat="1" applyFont="1" applyFill="1" applyBorder="1" applyAlignment="1">
      <alignment horizontal="right"/>
    </xf>
    <xf numFmtId="4" fontId="8" fillId="0" borderId="3" xfId="0" applyNumberFormat="1" applyFont="1" applyFill="1" applyBorder="1" applyAlignment="1">
      <alignment horizontal="center" vertical="center" wrapText="1"/>
    </xf>
    <xf numFmtId="2" fontId="7" fillId="2" borderId="11" xfId="0" applyNumberFormat="1" applyFont="1" applyFill="1" applyBorder="1"/>
    <xf numFmtId="0" fontId="8" fillId="0" borderId="14" xfId="0" applyFont="1" applyFill="1" applyBorder="1"/>
    <xf numFmtId="0" fontId="3" fillId="0" borderId="18" xfId="0" applyFont="1" applyBorder="1"/>
    <xf numFmtId="2" fontId="3" fillId="0" borderId="14" xfId="0" applyNumberFormat="1" applyFont="1" applyBorder="1"/>
    <xf numFmtId="2" fontId="6" fillId="0" borderId="14" xfId="0" applyNumberFormat="1" applyFont="1" applyBorder="1" applyAlignment="1">
      <alignment horizontal="right"/>
    </xf>
    <xf numFmtId="3" fontId="13" fillId="0" borderId="5" xfId="0" applyNumberFormat="1" applyFont="1" applyBorder="1"/>
    <xf numFmtId="0" fontId="13" fillId="0" borderId="1" xfId="0" applyFont="1" applyBorder="1"/>
    <xf numFmtId="0" fontId="8" fillId="0" borderId="0" xfId="0" applyFont="1" applyBorder="1" applyAlignment="1">
      <alignment horizontal="right"/>
    </xf>
    <xf numFmtId="4" fontId="6" fillId="0" borderId="18" xfId="0" applyNumberFormat="1" applyFont="1" applyBorder="1"/>
    <xf numFmtId="4" fontId="3" fillId="0" borderId="18" xfId="0" applyNumberFormat="1" applyFont="1" applyBorder="1"/>
    <xf numFmtId="165" fontId="6" fillId="0" borderId="0" xfId="0" applyNumberFormat="1" applyFont="1" applyBorder="1" applyAlignment="1">
      <alignment horizontal="right"/>
    </xf>
    <xf numFmtId="166" fontId="10" fillId="0" borderId="0" xfId="0" applyNumberFormat="1" applyFont="1" applyFill="1" applyBorder="1" applyAlignment="1">
      <alignment horizontal="right"/>
    </xf>
    <xf numFmtId="4" fontId="6" fillId="0" borderId="14" xfId="0" applyNumberFormat="1" applyFont="1" applyBorder="1"/>
    <xf numFmtId="167" fontId="7" fillId="0" borderId="0" xfId="0" applyNumberFormat="1" applyFont="1" applyBorder="1"/>
    <xf numFmtId="0" fontId="6" fillId="0" borderId="7" xfId="0" applyFont="1" applyBorder="1" applyAlignment="1">
      <alignment horizontal="right"/>
    </xf>
    <xf numFmtId="0" fontId="6" fillId="0" borderId="26" xfId="0" applyFont="1" applyBorder="1" applyAlignment="1">
      <alignment horizontal="right"/>
    </xf>
    <xf numFmtId="3" fontId="13" fillId="0" borderId="1" xfId="0" applyNumberFormat="1" applyFont="1" applyBorder="1"/>
    <xf numFmtId="0" fontId="0" fillId="4" borderId="0" xfId="0" applyFill="1"/>
    <xf numFmtId="0" fontId="14" fillId="4" borderId="0" xfId="0" applyFont="1" applyFill="1" applyAlignment="1">
      <alignment horizontal="right"/>
    </xf>
    <xf numFmtId="0" fontId="15" fillId="4" borderId="0" xfId="0" applyFont="1" applyFill="1" applyAlignment="1">
      <alignment horizontal="right"/>
    </xf>
    <xf numFmtId="0" fontId="0" fillId="4" borderId="0" xfId="0" applyFill="1" applyAlignment="1">
      <alignment horizontal="right"/>
    </xf>
    <xf numFmtId="0" fontId="16" fillId="4" borderId="0" xfId="0" applyFont="1" applyFill="1"/>
    <xf numFmtId="0" fontId="17" fillId="4" borderId="0" xfId="0" applyFont="1" applyFill="1"/>
    <xf numFmtId="4" fontId="0" fillId="4" borderId="0" xfId="0" applyNumberFormat="1" applyFill="1"/>
    <xf numFmtId="0" fontId="0" fillId="5" borderId="28" xfId="0" applyFill="1" applyBorder="1"/>
    <xf numFmtId="0" fontId="0" fillId="6" borderId="26" xfId="0" applyFill="1" applyBorder="1"/>
    <xf numFmtId="169" fontId="0" fillId="5" borderId="26" xfId="0" applyNumberFormat="1" applyFill="1" applyBorder="1"/>
    <xf numFmtId="0" fontId="0" fillId="5" borderId="10" xfId="0" applyFill="1" applyBorder="1"/>
    <xf numFmtId="0" fontId="0" fillId="5" borderId="27" xfId="0" applyFill="1" applyBorder="1"/>
    <xf numFmtId="0" fontId="0" fillId="6" borderId="0" xfId="0" applyFill="1" applyBorder="1"/>
    <xf numFmtId="0" fontId="0" fillId="5" borderId="0" xfId="0" applyFill="1" applyBorder="1"/>
    <xf numFmtId="0" fontId="0" fillId="5" borderId="9" xfId="0" applyFill="1" applyBorder="1"/>
    <xf numFmtId="4" fontId="0" fillId="5" borderId="0" xfId="0" applyNumberFormat="1" applyFill="1" applyBorder="1"/>
    <xf numFmtId="3" fontId="0" fillId="4" borderId="0" xfId="0" applyNumberFormat="1" applyFill="1"/>
    <xf numFmtId="0" fontId="0" fillId="5" borderId="6" xfId="0" applyFill="1" applyBorder="1"/>
    <xf numFmtId="0" fontId="0" fillId="6" borderId="5" xfId="0" applyFill="1" applyBorder="1"/>
    <xf numFmtId="10" fontId="0" fillId="5" borderId="5" xfId="0" applyNumberFormat="1" applyFill="1" applyBorder="1"/>
    <xf numFmtId="0" fontId="0" fillId="5" borderId="8" xfId="0" applyFill="1" applyBorder="1"/>
    <xf numFmtId="0" fontId="18" fillId="0" borderId="0" xfId="0" applyFont="1"/>
    <xf numFmtId="0" fontId="19" fillId="4" borderId="29" xfId="0" applyFont="1" applyFill="1" applyBorder="1" applyAlignment="1">
      <alignment horizontal="right"/>
    </xf>
    <xf numFmtId="169" fontId="20" fillId="4" borderId="0" xfId="0" applyNumberFormat="1" applyFont="1" applyFill="1"/>
    <xf numFmtId="170" fontId="0" fillId="4" borderId="0" xfId="0" applyNumberFormat="1" applyFill="1"/>
    <xf numFmtId="169" fontId="21" fillId="4" borderId="0" xfId="0" applyNumberFormat="1" applyFont="1" applyFill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4" fontId="6" fillId="0" borderId="0" xfId="0" applyNumberFormat="1" applyFont="1" applyFill="1" applyBorder="1" applyAlignment="1">
      <alignment horizontal="right"/>
    </xf>
    <xf numFmtId="164" fontId="13" fillId="0" borderId="14" xfId="0" applyNumberFormat="1" applyFont="1" applyFill="1" applyBorder="1" applyAlignment="1">
      <alignment horizontal="right"/>
    </xf>
    <xf numFmtId="4" fontId="6" fillId="0" borderId="18" xfId="0" applyNumberFormat="1" applyFont="1" applyFill="1" applyBorder="1"/>
    <xf numFmtId="164" fontId="9" fillId="0" borderId="19" xfId="0" applyNumberFormat="1" applyFont="1" applyFill="1" applyBorder="1" applyAlignment="1">
      <alignment horizontal="right"/>
    </xf>
    <xf numFmtId="4" fontId="6" fillId="0" borderId="20" xfId="0" applyNumberFormat="1" applyFont="1" applyFill="1" applyBorder="1"/>
    <xf numFmtId="0" fontId="6" fillId="2" borderId="22" xfId="0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4" fontId="7" fillId="2" borderId="11" xfId="0" applyNumberFormat="1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4" fillId="0" borderId="0" xfId="0" applyFont="1"/>
    <xf numFmtId="168" fontId="7" fillId="0" borderId="1" xfId="0" applyNumberFormat="1" applyFont="1" applyFill="1" applyBorder="1"/>
    <xf numFmtId="4" fontId="8" fillId="0" borderId="11" xfId="0" applyNumberFormat="1" applyFont="1" applyFill="1" applyBorder="1" applyAlignment="1">
      <alignment vertical="center" wrapText="1"/>
    </xf>
    <xf numFmtId="4" fontId="8" fillId="0" borderId="12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/>
    <xf numFmtId="0" fontId="8" fillId="0" borderId="4" xfId="0" applyFont="1" applyFill="1" applyBorder="1" applyAlignment="1"/>
    <xf numFmtId="0" fontId="8" fillId="0" borderId="2" xfId="0" applyFont="1" applyBorder="1" applyAlignment="1">
      <alignment horizontal="left"/>
    </xf>
    <xf numFmtId="4" fontId="8" fillId="0" borderId="11" xfId="0" applyNumberFormat="1" applyFont="1" applyFill="1" applyBorder="1" applyAlignment="1">
      <alignment horizontal="center" vertical="center" wrapText="1"/>
    </xf>
    <xf numFmtId="4" fontId="22" fillId="0" borderId="11" xfId="0" applyNumberFormat="1" applyFont="1" applyFill="1" applyBorder="1" applyAlignment="1">
      <alignment horizontal="right" vertical="center"/>
    </xf>
    <xf numFmtId="4" fontId="22" fillId="0" borderId="12" xfId="0" applyNumberFormat="1" applyFont="1" applyBorder="1" applyAlignment="1">
      <alignment vertical="center"/>
    </xf>
    <xf numFmtId="0" fontId="3" fillId="0" borderId="14" xfId="0" applyFont="1" applyBorder="1"/>
    <xf numFmtId="0" fontId="6" fillId="2" borderId="32" xfId="0" applyFont="1" applyFill="1" applyBorder="1" applyAlignment="1">
      <alignment horizontal="left"/>
    </xf>
    <xf numFmtId="0" fontId="6" fillId="2" borderId="30" xfId="0" applyFont="1" applyFill="1" applyBorder="1"/>
    <xf numFmtId="0" fontId="6" fillId="2" borderId="33" xfId="0" applyFont="1" applyFill="1" applyBorder="1" applyAlignment="1">
      <alignment horizontal="center" wrapText="1"/>
    </xf>
    <xf numFmtId="0" fontId="6" fillId="2" borderId="34" xfId="0" applyFont="1" applyFill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8" fillId="0" borderId="17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wrapText="1"/>
    </xf>
    <xf numFmtId="0" fontId="6" fillId="2" borderId="35" xfId="0" applyFont="1" applyFill="1" applyBorder="1" applyAlignment="1">
      <alignment horizontal="center"/>
    </xf>
    <xf numFmtId="0" fontId="8" fillId="2" borderId="17" xfId="0" applyFont="1" applyFill="1" applyBorder="1"/>
    <xf numFmtId="0" fontId="6" fillId="3" borderId="14" xfId="0" applyFont="1" applyFill="1" applyBorder="1" applyAlignment="1">
      <alignment horizontal="center"/>
    </xf>
    <xf numFmtId="0" fontId="8" fillId="0" borderId="18" xfId="0" applyFont="1" applyFill="1" applyBorder="1"/>
    <xf numFmtId="0" fontId="6" fillId="2" borderId="35" xfId="0" applyFont="1" applyFill="1" applyBorder="1" applyAlignment="1">
      <alignment horizontal="left"/>
    </xf>
    <xf numFmtId="0" fontId="7" fillId="2" borderId="17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4" fontId="8" fillId="0" borderId="17" xfId="0" applyNumberFormat="1" applyFont="1" applyFill="1" applyBorder="1" applyAlignment="1">
      <alignment horizontal="center"/>
    </xf>
    <xf numFmtId="0" fontId="6" fillId="2" borderId="19" xfId="0" applyFont="1" applyFill="1" applyBorder="1" applyAlignment="1">
      <alignment horizontal="left"/>
    </xf>
    <xf numFmtId="0" fontId="6" fillId="2" borderId="31" xfId="0" applyFont="1" applyFill="1" applyBorder="1"/>
    <xf numFmtId="4" fontId="23" fillId="2" borderId="36" xfId="0" applyNumberFormat="1" applyFont="1" applyFill="1" applyBorder="1"/>
    <xf numFmtId="4" fontId="23" fillId="2" borderId="37" xfId="0" applyNumberFormat="1" applyFont="1" applyFill="1" applyBorder="1"/>
    <xf numFmtId="4" fontId="6" fillId="2" borderId="38" xfId="0" applyNumberFormat="1" applyFont="1" applyFill="1" applyBorder="1" applyAlignment="1">
      <alignment horizontal="right"/>
    </xf>
    <xf numFmtId="0" fontId="3" fillId="2" borderId="20" xfId="0" applyFont="1" applyFill="1" applyBorder="1"/>
    <xf numFmtId="4" fontId="8" fillId="0" borderId="16" xfId="0" applyNumberFormat="1" applyFont="1" applyFill="1" applyBorder="1" applyAlignment="1">
      <alignment vertical="center"/>
    </xf>
    <xf numFmtId="0" fontId="8" fillId="0" borderId="2" xfId="0" applyFont="1" applyFill="1" applyBorder="1" applyAlignment="1"/>
    <xf numFmtId="0" fontId="9" fillId="0" borderId="39" xfId="0" applyFont="1" applyFill="1" applyBorder="1" applyAlignment="1">
      <alignment horizontal="center" vertical="center" wrapText="1"/>
    </xf>
    <xf numFmtId="4" fontId="8" fillId="0" borderId="16" xfId="0" applyNumberFormat="1" applyFont="1" applyFill="1" applyBorder="1" applyAlignment="1">
      <alignment vertical="center"/>
    </xf>
    <xf numFmtId="0" fontId="9" fillId="0" borderId="17" xfId="0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9" fillId="0" borderId="4" xfId="0" applyFont="1" applyFill="1" applyBorder="1" applyAlignment="1"/>
    <xf numFmtId="4" fontId="8" fillId="0" borderId="16" xfId="0" applyNumberFormat="1" applyFont="1" applyFill="1" applyBorder="1" applyAlignment="1">
      <alignment vertical="center"/>
    </xf>
    <xf numFmtId="0" fontId="5" fillId="0" borderId="0" xfId="0" applyFont="1" applyAlignment="1">
      <alignment horizont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4" fontId="8" fillId="0" borderId="16" xfId="0" applyNumberFormat="1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8" fillId="0" borderId="4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8" fillId="0" borderId="1" xfId="0" applyFont="1" applyFill="1" applyBorder="1" applyAlignment="1"/>
    <xf numFmtId="0" fontId="8" fillId="0" borderId="4" xfId="0" applyFont="1" applyFill="1" applyBorder="1" applyAlignment="1"/>
    <xf numFmtId="0" fontId="8" fillId="0" borderId="4" xfId="0" applyFont="1" applyBorder="1" applyAlignment="1"/>
    <xf numFmtId="0" fontId="8" fillId="0" borderId="2" xfId="0" applyFont="1" applyBorder="1" applyAlignment="1"/>
    <xf numFmtId="4" fontId="8" fillId="0" borderId="23" xfId="0" applyNumberFormat="1" applyFont="1" applyFill="1" applyBorder="1" applyAlignment="1">
      <alignment vertical="center" wrapText="1"/>
    </xf>
    <xf numFmtId="4" fontId="8" fillId="0" borderId="24" xfId="0" applyNumberFormat="1" applyFont="1" applyFill="1" applyBorder="1" applyAlignment="1">
      <alignment vertical="center" wrapText="1"/>
    </xf>
    <xf numFmtId="4" fontId="8" fillId="0" borderId="25" xfId="0" applyNumberFormat="1" applyFont="1" applyFill="1" applyBorder="1" applyAlignment="1">
      <alignment vertical="center" wrapText="1"/>
    </xf>
    <xf numFmtId="4" fontId="8" fillId="0" borderId="13" xfId="0" applyNumberFormat="1" applyFont="1" applyFill="1" applyBorder="1" applyAlignment="1">
      <alignment vertical="center"/>
    </xf>
    <xf numFmtId="4" fontId="8" fillId="0" borderId="15" xfId="0" applyNumberFormat="1" applyFont="1" applyFill="1" applyBorder="1" applyAlignment="1">
      <alignment vertical="center"/>
    </xf>
    <xf numFmtId="4" fontId="8" fillId="0" borderId="16" xfId="0" applyNumberFormat="1" applyFont="1" applyFill="1" applyBorder="1" applyAlignment="1">
      <alignment vertical="center"/>
    </xf>
    <xf numFmtId="4" fontId="8" fillId="0" borderId="17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R46"/>
  <sheetViews>
    <sheetView tabSelected="1" zoomScale="90" zoomScaleNormal="90" workbookViewId="0">
      <selection activeCell="A3" sqref="A3:H3"/>
    </sheetView>
  </sheetViews>
  <sheetFormatPr defaultColWidth="9.140625" defaultRowHeight="15" x14ac:dyDescent="0.25"/>
  <cols>
    <col min="1" max="1" width="5.42578125" style="1" customWidth="1"/>
    <col min="2" max="2" width="7.5703125" style="1" customWidth="1"/>
    <col min="3" max="3" width="7.85546875" style="1" customWidth="1"/>
    <col min="4" max="4" width="60.140625" style="1" customWidth="1"/>
    <col min="5" max="6" width="14.5703125" style="1" customWidth="1"/>
    <col min="7" max="7" width="28.140625" style="1" customWidth="1"/>
    <col min="8" max="8" width="48.5703125" style="1" customWidth="1"/>
    <col min="9" max="9" width="14.7109375" style="1" customWidth="1"/>
    <col min="10" max="16" width="14.5703125" style="1" customWidth="1"/>
    <col min="17" max="17" width="29.5703125" style="1" customWidth="1"/>
    <col min="18" max="18" width="47.42578125" style="1" customWidth="1"/>
    <col min="19" max="16384" width="9.140625" style="1"/>
  </cols>
  <sheetData>
    <row r="1" spans="1:18" x14ac:dyDescent="0.25">
      <c r="E1" s="2"/>
      <c r="G1" s="2"/>
      <c r="H1" s="2" t="s">
        <v>31</v>
      </c>
    </row>
    <row r="2" spans="1:18" ht="15" customHeight="1" x14ac:dyDescent="0.25"/>
    <row r="3" spans="1:18" ht="18.75" customHeight="1" x14ac:dyDescent="0.3">
      <c r="A3" s="133" t="s">
        <v>75</v>
      </c>
      <c r="B3" s="133"/>
      <c r="C3" s="133"/>
      <c r="D3" s="133"/>
      <c r="E3" s="133"/>
      <c r="F3" s="133"/>
      <c r="G3" s="133"/>
      <c r="H3" s="133"/>
      <c r="I3" s="130"/>
      <c r="J3" s="130"/>
      <c r="K3" s="130"/>
      <c r="L3" s="130"/>
      <c r="M3" s="130"/>
      <c r="N3" s="130"/>
      <c r="O3" s="130"/>
      <c r="P3" s="130"/>
      <c r="Q3" s="130"/>
      <c r="R3" s="130"/>
    </row>
    <row r="4" spans="1:18" ht="16.5" customHeight="1" x14ac:dyDescent="0.25"/>
    <row r="5" spans="1:18" ht="29.25" x14ac:dyDescent="0.25">
      <c r="C5" s="3" t="s">
        <v>9</v>
      </c>
      <c r="D5" s="81" t="s">
        <v>65</v>
      </c>
    </row>
    <row r="6" spans="1:18" x14ac:dyDescent="0.25">
      <c r="C6" s="4" t="s">
        <v>10</v>
      </c>
      <c r="D6" s="82" t="s">
        <v>34</v>
      </c>
    </row>
    <row r="7" spans="1:18" ht="13.9" x14ac:dyDescent="0.25">
      <c r="C7" s="4"/>
      <c r="D7" s="45"/>
    </row>
    <row r="8" spans="1:18" ht="13.35" customHeight="1" x14ac:dyDescent="0.25">
      <c r="D8" s="4"/>
    </row>
    <row r="9" spans="1:18" ht="14.25" customHeight="1" x14ac:dyDescent="0.25">
      <c r="D9" s="5" t="s">
        <v>21</v>
      </c>
      <c r="E9" s="93">
        <v>15982.665900000027</v>
      </c>
      <c r="F9" s="6" t="s">
        <v>36</v>
      </c>
    </row>
    <row r="10" spans="1:18" ht="14.25" customHeight="1" x14ac:dyDescent="0.3">
      <c r="D10" s="5" t="s">
        <v>15</v>
      </c>
      <c r="E10" s="43">
        <v>9714</v>
      </c>
      <c r="F10" s="44" t="s">
        <v>36</v>
      </c>
    </row>
    <row r="11" spans="1:18" ht="15" customHeight="1" x14ac:dyDescent="0.25">
      <c r="D11" s="52" t="s">
        <v>29</v>
      </c>
      <c r="E11" s="54">
        <v>216</v>
      </c>
      <c r="F11" s="44" t="s">
        <v>30</v>
      </c>
    </row>
    <row r="12" spans="1:18" ht="15" customHeight="1" thickBot="1" x14ac:dyDescent="0.3">
      <c r="D12" s="53"/>
    </row>
    <row r="13" spans="1:18" x14ac:dyDescent="0.25">
      <c r="B13" s="103" t="s">
        <v>18</v>
      </c>
      <c r="C13" s="104"/>
      <c r="D13" s="104"/>
      <c r="E13" s="89" t="s">
        <v>63</v>
      </c>
      <c r="F13" s="88" t="s">
        <v>7</v>
      </c>
      <c r="G13" s="105" t="s">
        <v>22</v>
      </c>
      <c r="H13" s="106" t="s">
        <v>11</v>
      </c>
    </row>
    <row r="14" spans="1:18" ht="15" customHeight="1" x14ac:dyDescent="0.25">
      <c r="B14" s="107"/>
      <c r="C14" s="34" t="s">
        <v>13</v>
      </c>
      <c r="D14" s="98"/>
      <c r="E14" s="149">
        <f>F14/$E$9</f>
        <v>12.75722385587749</v>
      </c>
      <c r="F14" s="152">
        <v>203894.4467</v>
      </c>
      <c r="G14" s="139" t="s">
        <v>70</v>
      </c>
      <c r="H14" s="136" t="s">
        <v>73</v>
      </c>
    </row>
    <row r="15" spans="1:18" ht="15" customHeight="1" x14ac:dyDescent="0.25">
      <c r="B15" s="108">
        <v>200</v>
      </c>
      <c r="C15" s="23" t="s">
        <v>0</v>
      </c>
      <c r="D15" s="35"/>
      <c r="E15" s="150"/>
      <c r="F15" s="153"/>
      <c r="G15" s="140"/>
      <c r="H15" s="137"/>
    </row>
    <row r="16" spans="1:18" ht="15" customHeight="1" x14ac:dyDescent="0.25">
      <c r="B16" s="108">
        <v>300</v>
      </c>
      <c r="C16" s="147" t="s">
        <v>26</v>
      </c>
      <c r="D16" s="148"/>
      <c r="E16" s="150"/>
      <c r="F16" s="153"/>
      <c r="G16" s="140"/>
      <c r="H16" s="137"/>
    </row>
    <row r="17" spans="1:9" ht="15" customHeight="1" x14ac:dyDescent="0.25">
      <c r="B17" s="108">
        <v>400</v>
      </c>
      <c r="C17" s="147" t="s">
        <v>23</v>
      </c>
      <c r="D17" s="148"/>
      <c r="E17" s="150"/>
      <c r="F17" s="153"/>
      <c r="G17" s="140"/>
      <c r="H17" s="137"/>
    </row>
    <row r="18" spans="1:9" ht="15" customHeight="1" x14ac:dyDescent="0.25">
      <c r="B18" s="108">
        <v>500</v>
      </c>
      <c r="C18" s="96" t="s">
        <v>1</v>
      </c>
      <c r="D18" s="97"/>
      <c r="E18" s="150"/>
      <c r="F18" s="153"/>
      <c r="G18" s="140"/>
      <c r="H18" s="137"/>
    </row>
    <row r="19" spans="1:9" x14ac:dyDescent="0.25">
      <c r="B19" s="108">
        <v>700</v>
      </c>
      <c r="C19" s="145" t="s">
        <v>62</v>
      </c>
      <c r="D19" s="146"/>
      <c r="E19" s="151"/>
      <c r="F19" s="154"/>
      <c r="G19" s="140"/>
      <c r="H19" s="138"/>
    </row>
    <row r="20" spans="1:9" ht="45" x14ac:dyDescent="0.25">
      <c r="B20" s="107">
        <v>700</v>
      </c>
      <c r="C20" s="131" t="s">
        <v>61</v>
      </c>
      <c r="D20" s="126"/>
      <c r="E20" s="94">
        <f>F20/$E$9</f>
        <v>0.12513556952973637</v>
      </c>
      <c r="F20" s="128">
        <v>2000</v>
      </c>
      <c r="G20" s="140"/>
      <c r="H20" s="127" t="s">
        <v>74</v>
      </c>
    </row>
    <row r="21" spans="1:9" ht="45.75" customHeight="1" x14ac:dyDescent="0.25">
      <c r="B21" s="107"/>
      <c r="C21" s="143" t="s">
        <v>35</v>
      </c>
      <c r="D21" s="144"/>
      <c r="E21" s="94">
        <f>F21/$E$9</f>
        <v>0.31093368472402289</v>
      </c>
      <c r="F21" s="125">
        <v>4969.5492000000004</v>
      </c>
      <c r="G21" s="140"/>
      <c r="H21" s="109" t="s">
        <v>38</v>
      </c>
    </row>
    <row r="22" spans="1:9" ht="15" customHeight="1" x14ac:dyDescent="0.25">
      <c r="B22" s="107">
        <v>400</v>
      </c>
      <c r="C22" s="34" t="s">
        <v>32</v>
      </c>
      <c r="D22" s="98"/>
      <c r="E22" s="94">
        <f t="shared" ref="E22:E25" si="0">F22/$E$9</f>
        <v>0.29307926032539988</v>
      </c>
      <c r="F22" s="132">
        <v>4684.1878999999999</v>
      </c>
      <c r="G22" s="140"/>
      <c r="H22" s="110"/>
    </row>
    <row r="23" spans="1:9" ht="15" customHeight="1" x14ac:dyDescent="0.25">
      <c r="B23" s="107">
        <v>100</v>
      </c>
      <c r="C23" s="34" t="s">
        <v>14</v>
      </c>
      <c r="D23" s="98"/>
      <c r="E23" s="94">
        <f t="shared" si="0"/>
        <v>0.3212347134153628</v>
      </c>
      <c r="F23" s="132">
        <v>5134.1871000000001</v>
      </c>
      <c r="G23" s="141"/>
      <c r="H23" s="110"/>
    </row>
    <row r="24" spans="1:9" ht="13.9" x14ac:dyDescent="0.25">
      <c r="B24" s="107"/>
      <c r="C24" s="9" t="s">
        <v>33</v>
      </c>
      <c r="D24" s="10"/>
      <c r="E24" s="94">
        <f>F24/$E$9</f>
        <v>1.4113541362696742</v>
      </c>
      <c r="F24" s="95">
        <f>'Sisustuse komponent'!F14</f>
        <v>22557.201626581314</v>
      </c>
      <c r="G24" s="37" t="s">
        <v>66</v>
      </c>
      <c r="H24" s="109" t="s">
        <v>39</v>
      </c>
    </row>
    <row r="25" spans="1:9" x14ac:dyDescent="0.25">
      <c r="B25" s="108"/>
      <c r="C25" s="13" t="s">
        <v>40</v>
      </c>
      <c r="D25" s="13"/>
      <c r="E25" s="94">
        <f t="shared" si="0"/>
        <v>0</v>
      </c>
      <c r="F25" s="155">
        <f>-501.2712*0</f>
        <v>0</v>
      </c>
      <c r="G25" s="99" t="s">
        <v>67</v>
      </c>
      <c r="H25" s="110" t="s">
        <v>76</v>
      </c>
    </row>
    <row r="26" spans="1:9" x14ac:dyDescent="0.25">
      <c r="B26" s="111"/>
      <c r="C26" s="14" t="s">
        <v>12</v>
      </c>
      <c r="D26" s="14"/>
      <c r="E26" s="38">
        <f>SUM(E14:E25)</f>
        <v>15.218961220141685</v>
      </c>
      <c r="F26" s="36">
        <f>SUM(F14:F25)</f>
        <v>243239.57252658132</v>
      </c>
      <c r="G26" s="15"/>
      <c r="H26" s="112"/>
      <c r="I26" s="33"/>
    </row>
    <row r="27" spans="1:9" ht="13.9" x14ac:dyDescent="0.25">
      <c r="A27" s="16"/>
      <c r="B27" s="113"/>
      <c r="C27" s="17"/>
      <c r="D27" s="17"/>
      <c r="E27" s="39"/>
      <c r="F27" s="40"/>
      <c r="G27" s="18"/>
      <c r="H27" s="114"/>
    </row>
    <row r="28" spans="1:9" ht="17.25" x14ac:dyDescent="0.25">
      <c r="B28" s="115" t="s">
        <v>19</v>
      </c>
      <c r="C28" s="14"/>
      <c r="D28" s="14"/>
      <c r="E28" s="90" t="s">
        <v>37</v>
      </c>
      <c r="F28" s="91" t="s">
        <v>7</v>
      </c>
      <c r="G28" s="19" t="s">
        <v>22</v>
      </c>
      <c r="H28" s="116" t="s">
        <v>11</v>
      </c>
    </row>
    <row r="29" spans="1:9" ht="15" customHeight="1" x14ac:dyDescent="0.25">
      <c r="B29" s="117">
        <v>300</v>
      </c>
      <c r="C29" s="20" t="s">
        <v>28</v>
      </c>
      <c r="D29" s="20"/>
      <c r="E29" s="100">
        <f>F29/$E$9</f>
        <v>1.7699471150178989</v>
      </c>
      <c r="F29" s="101">
        <v>28288.473399999999</v>
      </c>
      <c r="G29" s="22" t="s">
        <v>68</v>
      </c>
      <c r="H29" s="129" t="s">
        <v>69</v>
      </c>
    </row>
    <row r="30" spans="1:9" ht="13.9" x14ac:dyDescent="0.25">
      <c r="B30" s="108">
        <v>600</v>
      </c>
      <c r="C30" s="11" t="s">
        <v>27</v>
      </c>
      <c r="D30" s="12"/>
      <c r="E30" s="100"/>
      <c r="F30" s="101"/>
      <c r="G30" s="21"/>
      <c r="H30" s="118"/>
    </row>
    <row r="31" spans="1:9" ht="34.5" customHeight="1" x14ac:dyDescent="0.25">
      <c r="B31" s="108"/>
      <c r="C31" s="11">
        <v>610</v>
      </c>
      <c r="D31" s="12" t="s">
        <v>2</v>
      </c>
      <c r="E31" s="100">
        <f t="shared" ref="E31:E33" si="1">F31/$E$9</f>
        <v>0.48515028767997881</v>
      </c>
      <c r="F31" s="101">
        <v>7753.9949592780004</v>
      </c>
      <c r="G31" s="139" t="s">
        <v>72</v>
      </c>
      <c r="H31" s="134" t="s">
        <v>71</v>
      </c>
    </row>
    <row r="32" spans="1:9" x14ac:dyDescent="0.25">
      <c r="B32" s="108"/>
      <c r="C32" s="11">
        <v>620</v>
      </c>
      <c r="D32" s="12" t="s">
        <v>3</v>
      </c>
      <c r="E32" s="100">
        <f t="shared" si="1"/>
        <v>0.21486953088627062</v>
      </c>
      <c r="F32" s="101">
        <v>3434.187924245</v>
      </c>
      <c r="G32" s="140"/>
      <c r="H32" s="135"/>
    </row>
    <row r="33" spans="2:8" x14ac:dyDescent="0.25">
      <c r="B33" s="108"/>
      <c r="C33" s="11">
        <v>630</v>
      </c>
      <c r="D33" s="12" t="s">
        <v>4</v>
      </c>
      <c r="E33" s="100">
        <f t="shared" si="1"/>
        <v>0.15825865223566962</v>
      </c>
      <c r="F33" s="101">
        <v>2529.3951644670001</v>
      </c>
      <c r="G33" s="141"/>
      <c r="H33" s="129" t="s">
        <v>69</v>
      </c>
    </row>
    <row r="34" spans="2:8" ht="15" customHeight="1" thickBot="1" x14ac:dyDescent="0.3">
      <c r="B34" s="119"/>
      <c r="C34" s="120" t="s">
        <v>16</v>
      </c>
      <c r="D34" s="120"/>
      <c r="E34" s="121">
        <f>SUM(E29:E33)</f>
        <v>2.628225585819818</v>
      </c>
      <c r="F34" s="122">
        <f>SUM(F29:F33)</f>
        <v>42006.051447990001</v>
      </c>
      <c r="G34" s="123"/>
      <c r="H34" s="124"/>
    </row>
    <row r="35" spans="2:8" ht="17.25" customHeight="1" x14ac:dyDescent="0.25">
      <c r="B35" s="24"/>
      <c r="C35" s="7"/>
      <c r="D35" s="7"/>
      <c r="E35" s="102"/>
      <c r="F35" s="40"/>
      <c r="G35" s="25"/>
    </row>
    <row r="36" spans="2:8" ht="15" customHeight="1" x14ac:dyDescent="0.25">
      <c r="B36" s="142" t="s">
        <v>20</v>
      </c>
      <c r="C36" s="142"/>
      <c r="D36" s="142"/>
      <c r="E36" s="50">
        <f>E34+E26</f>
        <v>17.847186805961503</v>
      </c>
      <c r="F36" s="46">
        <f>F34+F26</f>
        <v>285245.62397457135</v>
      </c>
      <c r="G36" s="49"/>
      <c r="H36" s="83"/>
    </row>
    <row r="37" spans="2:8" x14ac:dyDescent="0.25">
      <c r="B37" s="24" t="s">
        <v>8</v>
      </c>
      <c r="C37" s="26"/>
      <c r="D37" s="27">
        <v>0.2</v>
      </c>
      <c r="E37" s="41">
        <f>E36*D37</f>
        <v>3.5694373611923007</v>
      </c>
      <c r="F37" s="47">
        <f>F36*D37</f>
        <v>57049.124794914271</v>
      </c>
    </row>
    <row r="38" spans="2:8" x14ac:dyDescent="0.25">
      <c r="B38" s="7" t="s">
        <v>17</v>
      </c>
      <c r="C38" s="7"/>
      <c r="D38" s="7"/>
      <c r="E38" s="42">
        <f t="shared" ref="E38" si="2">E37+E36</f>
        <v>21.416624167153802</v>
      </c>
      <c r="F38" s="46">
        <f>F37+F36</f>
        <v>342294.74876948562</v>
      </c>
      <c r="G38" s="25"/>
      <c r="H38" s="48"/>
    </row>
    <row r="39" spans="2:8" x14ac:dyDescent="0.25">
      <c r="B39" s="7" t="s">
        <v>24</v>
      </c>
      <c r="C39" s="7"/>
      <c r="D39" s="7"/>
      <c r="E39" s="84" t="s">
        <v>77</v>
      </c>
      <c r="F39" s="85">
        <f>F36*3</f>
        <v>855736.87192371406</v>
      </c>
      <c r="G39" s="28"/>
      <c r="H39" s="29"/>
    </row>
    <row r="40" spans="2:8" ht="15.75" thickBot="1" x14ac:dyDescent="0.3">
      <c r="B40" s="7" t="s">
        <v>25</v>
      </c>
      <c r="C40" s="7"/>
      <c r="D40" s="7"/>
      <c r="E40" s="86" t="s">
        <v>77</v>
      </c>
      <c r="F40" s="87">
        <f>F38*3</f>
        <v>1026884.2463084569</v>
      </c>
      <c r="G40" s="30"/>
      <c r="H40" s="51"/>
    </row>
    <row r="41" spans="2:8" ht="15.75" x14ac:dyDescent="0.25">
      <c r="B41" s="31"/>
      <c r="C41" s="31"/>
      <c r="D41" s="31"/>
      <c r="E41" s="31"/>
      <c r="G41" s="31"/>
    </row>
    <row r="42" spans="2:8" ht="15.75" x14ac:dyDescent="0.25">
      <c r="B42" s="31"/>
      <c r="C42" s="31"/>
      <c r="D42" s="31"/>
      <c r="E42" s="31"/>
      <c r="G42" s="31"/>
    </row>
    <row r="43" spans="2:8" ht="15.75" x14ac:dyDescent="0.25">
      <c r="B43" s="31"/>
      <c r="C43" s="31"/>
      <c r="D43" s="31"/>
      <c r="E43" s="31"/>
      <c r="G43" s="31"/>
    </row>
    <row r="44" spans="2:8" x14ac:dyDescent="0.25">
      <c r="B44" s="8" t="s">
        <v>5</v>
      </c>
      <c r="C44" s="8"/>
      <c r="D44" s="8"/>
      <c r="E44" s="92" t="s">
        <v>64</v>
      </c>
      <c r="G44" s="92"/>
    </row>
    <row r="46" spans="2:8" x14ac:dyDescent="0.25">
      <c r="B46" s="32" t="s">
        <v>6</v>
      </c>
      <c r="C46" s="32"/>
      <c r="D46" s="32"/>
      <c r="E46" s="32" t="s">
        <v>6</v>
      </c>
      <c r="G46" s="32"/>
    </row>
  </sheetData>
  <mergeCells count="12">
    <mergeCell ref="A3:H3"/>
    <mergeCell ref="H31:H32"/>
    <mergeCell ref="H14:H19"/>
    <mergeCell ref="G14:G23"/>
    <mergeCell ref="B36:D36"/>
    <mergeCell ref="G31:G33"/>
    <mergeCell ref="C21:D21"/>
    <mergeCell ref="C19:D19"/>
    <mergeCell ref="C16:D16"/>
    <mergeCell ref="C17:D17"/>
    <mergeCell ref="E14:E19"/>
    <mergeCell ref="F14:F19"/>
  </mergeCells>
  <pageMargins left="0.7" right="0.7" top="0.75" bottom="0.75" header="0.3" footer="0.3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97"/>
  <sheetViews>
    <sheetView zoomScaleNormal="100" workbookViewId="0">
      <selection activeCell="F4" sqref="F4"/>
    </sheetView>
  </sheetViews>
  <sheetFormatPr defaultColWidth="8.85546875" defaultRowHeight="15" x14ac:dyDescent="0.25"/>
  <cols>
    <col min="1" max="1" width="8.42578125" style="55" bestFit="1" customWidth="1"/>
    <col min="2" max="2" width="6.42578125" style="55" bestFit="1" customWidth="1"/>
    <col min="3" max="3" width="19.5703125" style="55" customWidth="1"/>
    <col min="4" max="4" width="17.5703125" style="55" customWidth="1"/>
    <col min="5" max="5" width="14.42578125" style="55" bestFit="1" customWidth="1"/>
    <col min="6" max="7" width="15.42578125" style="55" bestFit="1" customWidth="1"/>
    <col min="8" max="16384" width="8.85546875" style="55"/>
  </cols>
  <sheetData>
    <row r="1" spans="1:7" x14ac:dyDescent="0.25">
      <c r="G1" s="56" t="s">
        <v>41</v>
      </c>
    </row>
    <row r="2" spans="1:7" x14ac:dyDescent="0.25">
      <c r="G2" s="57" t="s">
        <v>42</v>
      </c>
    </row>
    <row r="3" spans="1:7" x14ac:dyDescent="0.25">
      <c r="G3" s="58"/>
    </row>
    <row r="4" spans="1:7" ht="21" x14ac:dyDescent="0.35">
      <c r="B4" s="59" t="s">
        <v>43</v>
      </c>
      <c r="E4" s="60"/>
      <c r="F4" s="61"/>
    </row>
    <row r="5" spans="1:7" x14ac:dyDescent="0.25">
      <c r="F5" s="61"/>
    </row>
    <row r="6" spans="1:7" x14ac:dyDescent="0.25">
      <c r="B6" s="62" t="s">
        <v>44</v>
      </c>
      <c r="C6" s="63"/>
      <c r="D6" s="64">
        <v>42948</v>
      </c>
      <c r="E6" s="65"/>
      <c r="F6" s="61"/>
    </row>
    <row r="7" spans="1:7" x14ac:dyDescent="0.25">
      <c r="B7" s="66" t="s">
        <v>45</v>
      </c>
      <c r="C7" s="67"/>
      <c r="D7" s="68">
        <f>12*5</f>
        <v>60</v>
      </c>
      <c r="E7" s="69" t="s">
        <v>46</v>
      </c>
    </row>
    <row r="8" spans="1:7" x14ac:dyDescent="0.25">
      <c r="B8" s="66" t="s">
        <v>47</v>
      </c>
      <c r="C8" s="67"/>
      <c r="D8" s="70">
        <v>1141358</v>
      </c>
      <c r="E8" s="69" t="s">
        <v>48</v>
      </c>
      <c r="F8" s="71"/>
    </row>
    <row r="9" spans="1:7" hidden="1" x14ac:dyDescent="0.25">
      <c r="B9" s="66" t="s">
        <v>49</v>
      </c>
      <c r="C9" s="67"/>
      <c r="D9" s="70">
        <v>0</v>
      </c>
      <c r="E9" s="69" t="s">
        <v>50</v>
      </c>
    </row>
    <row r="10" spans="1:7" x14ac:dyDescent="0.25">
      <c r="B10" s="66" t="s">
        <v>51</v>
      </c>
      <c r="C10" s="67"/>
      <c r="D10" s="70">
        <v>0</v>
      </c>
      <c r="E10" s="69" t="s">
        <v>50</v>
      </c>
    </row>
    <row r="11" spans="1:7" x14ac:dyDescent="0.25">
      <c r="B11" s="72" t="s">
        <v>52</v>
      </c>
      <c r="C11" s="73"/>
      <c r="D11" s="74">
        <v>6.9199999999999998E-2</v>
      </c>
      <c r="E11" s="75"/>
      <c r="G11" s="76"/>
    </row>
    <row r="13" spans="1:7" ht="15.75" thickBot="1" x14ac:dyDescent="0.3">
      <c r="A13" s="77" t="s">
        <v>53</v>
      </c>
      <c r="B13" s="77" t="s">
        <v>54</v>
      </c>
      <c r="C13" s="77" t="s">
        <v>55</v>
      </c>
      <c r="D13" s="77" t="s">
        <v>56</v>
      </c>
      <c r="E13" s="77" t="s">
        <v>57</v>
      </c>
      <c r="F13" s="77" t="s">
        <v>58</v>
      </c>
      <c r="G13" s="77" t="s">
        <v>59</v>
      </c>
    </row>
    <row r="14" spans="1:7" x14ac:dyDescent="0.25">
      <c r="A14" s="78">
        <f>D6</f>
        <v>42948</v>
      </c>
      <c r="B14" s="55">
        <v>1</v>
      </c>
      <c r="C14" s="61">
        <f>(D8+D9)</f>
        <v>1141358</v>
      </c>
      <c r="D14" s="79">
        <f t="shared" ref="D14:D73" si="0">IPMT($D$11/12,B14,$D$7,-$C$14,$D$10)</f>
        <v>6581.8311333333331</v>
      </c>
      <c r="E14" s="79">
        <f>PPMT($D$11/12,B14,$D$7,-$C$14,$D$10)</f>
        <v>15975.37049324798</v>
      </c>
      <c r="F14" s="79">
        <f>SUM(D14:E14)</f>
        <v>22557.201626581314</v>
      </c>
      <c r="G14" s="79">
        <f t="shared" ref="G14:G73" si="1">C14-E14</f>
        <v>1125382.6295067521</v>
      </c>
    </row>
    <row r="15" spans="1:7" x14ac:dyDescent="0.25">
      <c r="A15" s="78">
        <f>EDATE(A14,1)</f>
        <v>42979</v>
      </c>
      <c r="B15" s="55">
        <v>2</v>
      </c>
      <c r="C15" s="61">
        <f t="shared" ref="C15:C73" si="2">G14</f>
        <v>1125382.6295067521</v>
      </c>
      <c r="D15" s="79">
        <f t="shared" si="0"/>
        <v>6489.7064968222703</v>
      </c>
      <c r="E15" s="79">
        <f t="shared" ref="E15:E73" si="3">PPMT($D$11/12,B15,$D$7,-$C$14,$D$10)</f>
        <v>16067.495129759041</v>
      </c>
      <c r="F15" s="79">
        <f t="shared" ref="F15:F73" si="4">SUM(D15:E15)</f>
        <v>22557.201626581311</v>
      </c>
      <c r="G15" s="79">
        <f t="shared" si="1"/>
        <v>1109315.1343769932</v>
      </c>
    </row>
    <row r="16" spans="1:7" x14ac:dyDescent="0.25">
      <c r="A16" s="78">
        <f t="shared" ref="A16:A73" si="5">EDATE(A15,1)</f>
        <v>43009</v>
      </c>
      <c r="B16" s="55">
        <v>3</v>
      </c>
      <c r="C16" s="61">
        <f t="shared" si="2"/>
        <v>1109315.1343769932</v>
      </c>
      <c r="D16" s="79">
        <f t="shared" si="0"/>
        <v>6397.05060824066</v>
      </c>
      <c r="E16" s="79">
        <f t="shared" si="3"/>
        <v>16160.151018340654</v>
      </c>
      <c r="F16" s="79">
        <f t="shared" si="4"/>
        <v>22557.201626581314</v>
      </c>
      <c r="G16" s="79">
        <f t="shared" si="1"/>
        <v>1093154.9833586526</v>
      </c>
    </row>
    <row r="17" spans="1:7" x14ac:dyDescent="0.25">
      <c r="A17" s="78">
        <f t="shared" si="5"/>
        <v>43040</v>
      </c>
      <c r="B17" s="55">
        <v>4</v>
      </c>
      <c r="C17" s="61">
        <f t="shared" si="2"/>
        <v>1093154.9833586526</v>
      </c>
      <c r="D17" s="79">
        <f t="shared" si="0"/>
        <v>6303.8604040348946</v>
      </c>
      <c r="E17" s="79">
        <f t="shared" si="3"/>
        <v>16253.341222546418</v>
      </c>
      <c r="F17" s="79">
        <f t="shared" si="4"/>
        <v>22557.201626581314</v>
      </c>
      <c r="G17" s="79">
        <f t="shared" si="1"/>
        <v>1076901.642136106</v>
      </c>
    </row>
    <row r="18" spans="1:7" x14ac:dyDescent="0.25">
      <c r="A18" s="78">
        <f t="shared" si="5"/>
        <v>43070</v>
      </c>
      <c r="B18" s="55">
        <v>5</v>
      </c>
      <c r="C18" s="61">
        <f t="shared" si="2"/>
        <v>1076901.642136106</v>
      </c>
      <c r="D18" s="79">
        <f t="shared" si="0"/>
        <v>6210.1328029848783</v>
      </c>
      <c r="E18" s="79">
        <f t="shared" si="3"/>
        <v>16347.068823596434</v>
      </c>
      <c r="F18" s="79">
        <f t="shared" si="4"/>
        <v>22557.201626581311</v>
      </c>
      <c r="G18" s="79">
        <f t="shared" si="1"/>
        <v>1060554.5733125096</v>
      </c>
    </row>
    <row r="19" spans="1:7" x14ac:dyDescent="0.25">
      <c r="A19" s="78">
        <f t="shared" si="5"/>
        <v>43101</v>
      </c>
      <c r="B19" s="55">
        <v>6</v>
      </c>
      <c r="C19" s="61">
        <f t="shared" si="2"/>
        <v>1060554.5733125096</v>
      </c>
      <c r="D19" s="79">
        <f t="shared" si="0"/>
        <v>6115.8647061021384</v>
      </c>
      <c r="E19" s="79">
        <f t="shared" si="3"/>
        <v>16441.336920479174</v>
      </c>
      <c r="F19" s="79">
        <f t="shared" si="4"/>
        <v>22557.201626581314</v>
      </c>
      <c r="G19" s="79">
        <f t="shared" si="1"/>
        <v>1044113.2363920304</v>
      </c>
    </row>
    <row r="20" spans="1:7" x14ac:dyDescent="0.25">
      <c r="A20" s="78">
        <f t="shared" si="5"/>
        <v>43132</v>
      </c>
      <c r="B20" s="55">
        <v>7</v>
      </c>
      <c r="C20" s="61">
        <f t="shared" si="2"/>
        <v>1044113.2363920304</v>
      </c>
      <c r="D20" s="79">
        <f t="shared" si="0"/>
        <v>6021.0529965273754</v>
      </c>
      <c r="E20" s="79">
        <f t="shared" si="3"/>
        <v>16536.148630053936</v>
      </c>
      <c r="F20" s="79">
        <f t="shared" si="4"/>
        <v>22557.201626581311</v>
      </c>
      <c r="G20" s="79">
        <f t="shared" si="1"/>
        <v>1027577.0877619764</v>
      </c>
    </row>
    <row r="21" spans="1:7" x14ac:dyDescent="0.25">
      <c r="A21" s="78">
        <f t="shared" si="5"/>
        <v>43160</v>
      </c>
      <c r="B21" s="55">
        <v>8</v>
      </c>
      <c r="C21" s="61">
        <f t="shared" si="2"/>
        <v>1027577.0877619764</v>
      </c>
      <c r="D21" s="79">
        <f t="shared" si="0"/>
        <v>5925.694539427398</v>
      </c>
      <c r="E21" s="79">
        <f t="shared" si="3"/>
        <v>16631.507087153914</v>
      </c>
      <c r="F21" s="79">
        <f t="shared" si="4"/>
        <v>22557.201626581311</v>
      </c>
      <c r="G21" s="79">
        <f t="shared" si="1"/>
        <v>1010945.5806748224</v>
      </c>
    </row>
    <row r="22" spans="1:7" x14ac:dyDescent="0.25">
      <c r="A22" s="78">
        <f t="shared" si="5"/>
        <v>43191</v>
      </c>
      <c r="B22" s="55">
        <v>9</v>
      </c>
      <c r="C22" s="61">
        <f t="shared" si="2"/>
        <v>1010945.5806748224</v>
      </c>
      <c r="D22" s="79">
        <f t="shared" si="0"/>
        <v>5829.7861818914762</v>
      </c>
      <c r="E22" s="79">
        <f t="shared" si="3"/>
        <v>16727.415444689836</v>
      </c>
      <c r="F22" s="79">
        <f t="shared" si="4"/>
        <v>22557.201626581311</v>
      </c>
      <c r="G22" s="79">
        <f t="shared" si="1"/>
        <v>994218.16523013264</v>
      </c>
    </row>
    <row r="23" spans="1:7" x14ac:dyDescent="0.25">
      <c r="A23" s="78">
        <f t="shared" si="5"/>
        <v>43221</v>
      </c>
      <c r="B23" s="55">
        <v>10</v>
      </c>
      <c r="C23" s="61">
        <f t="shared" si="2"/>
        <v>994218.16523013264</v>
      </c>
      <c r="D23" s="79">
        <f t="shared" si="0"/>
        <v>5733.3247528270995</v>
      </c>
      <c r="E23" s="79">
        <f t="shared" si="3"/>
        <v>16823.876873754216</v>
      </c>
      <c r="F23" s="79">
        <f t="shared" si="4"/>
        <v>22557.201626581314</v>
      </c>
      <c r="G23" s="79">
        <f t="shared" si="1"/>
        <v>977394.28835637844</v>
      </c>
    </row>
    <row r="24" spans="1:7" x14ac:dyDescent="0.25">
      <c r="A24" s="78">
        <f t="shared" si="5"/>
        <v>43252</v>
      </c>
      <c r="B24" s="55">
        <v>11</v>
      </c>
      <c r="C24" s="61">
        <f t="shared" si="2"/>
        <v>977394.28835637844</v>
      </c>
      <c r="D24" s="79">
        <f t="shared" si="0"/>
        <v>5636.3070628551159</v>
      </c>
      <c r="E24" s="79">
        <f t="shared" si="3"/>
        <v>16920.894563726197</v>
      </c>
      <c r="F24" s="79">
        <f t="shared" si="4"/>
        <v>22557.201626581314</v>
      </c>
      <c r="G24" s="79">
        <f t="shared" si="1"/>
        <v>960473.39379265229</v>
      </c>
    </row>
    <row r="25" spans="1:7" x14ac:dyDescent="0.25">
      <c r="A25" s="78">
        <f t="shared" si="5"/>
        <v>43282</v>
      </c>
      <c r="B25" s="55">
        <v>12</v>
      </c>
      <c r="C25" s="61">
        <f t="shared" si="2"/>
        <v>960473.39379265229</v>
      </c>
      <c r="D25" s="79">
        <f t="shared" si="0"/>
        <v>5538.7299042042951</v>
      </c>
      <c r="E25" s="79">
        <f t="shared" si="3"/>
        <v>17018.471722377017</v>
      </c>
      <c r="F25" s="79">
        <f t="shared" si="4"/>
        <v>22557.201626581311</v>
      </c>
      <c r="G25" s="79">
        <f t="shared" si="1"/>
        <v>943454.92207027529</v>
      </c>
    </row>
    <row r="26" spans="1:7" x14ac:dyDescent="0.25">
      <c r="A26" s="78">
        <f t="shared" si="5"/>
        <v>43313</v>
      </c>
      <c r="B26" s="55">
        <v>13</v>
      </c>
      <c r="C26" s="61">
        <f t="shared" si="2"/>
        <v>943454.92207027529</v>
      </c>
      <c r="D26" s="79">
        <f t="shared" si="0"/>
        <v>5440.590050605254</v>
      </c>
      <c r="E26" s="79">
        <f t="shared" si="3"/>
        <v>17116.611575976061</v>
      </c>
      <c r="F26" s="79">
        <f t="shared" si="4"/>
        <v>22557.201626581314</v>
      </c>
      <c r="G26" s="79">
        <f t="shared" si="1"/>
        <v>926338.31049429928</v>
      </c>
    </row>
    <row r="27" spans="1:7" x14ac:dyDescent="0.25">
      <c r="A27" s="78">
        <f t="shared" si="5"/>
        <v>43344</v>
      </c>
      <c r="B27" s="55">
        <v>14</v>
      </c>
      <c r="C27" s="61">
        <f t="shared" si="2"/>
        <v>926338.31049429928</v>
      </c>
      <c r="D27" s="79">
        <f t="shared" si="0"/>
        <v>5341.8842571837922</v>
      </c>
      <c r="E27" s="79">
        <f t="shared" si="3"/>
        <v>17215.317369397522</v>
      </c>
      <c r="F27" s="79">
        <f t="shared" si="4"/>
        <v>22557.201626581314</v>
      </c>
      <c r="G27" s="79">
        <f t="shared" si="1"/>
        <v>909122.99312490178</v>
      </c>
    </row>
    <row r="28" spans="1:7" x14ac:dyDescent="0.25">
      <c r="A28" s="78">
        <f t="shared" si="5"/>
        <v>43374</v>
      </c>
      <c r="B28" s="55">
        <v>15</v>
      </c>
      <c r="C28" s="61">
        <f t="shared" si="2"/>
        <v>909122.99312490178</v>
      </c>
      <c r="D28" s="79">
        <f t="shared" si="0"/>
        <v>5242.6092603535999</v>
      </c>
      <c r="E28" s="79">
        <f t="shared" si="3"/>
        <v>17314.592366227713</v>
      </c>
      <c r="F28" s="79">
        <f t="shared" si="4"/>
        <v>22557.201626581314</v>
      </c>
      <c r="G28" s="79">
        <f t="shared" si="1"/>
        <v>891808.40075867402</v>
      </c>
    </row>
    <row r="29" spans="1:7" x14ac:dyDescent="0.25">
      <c r="A29" s="78">
        <f t="shared" si="5"/>
        <v>43405</v>
      </c>
      <c r="B29" s="55">
        <v>16</v>
      </c>
      <c r="C29" s="61">
        <f t="shared" si="2"/>
        <v>891808.40075867402</v>
      </c>
      <c r="D29" s="79">
        <f t="shared" si="0"/>
        <v>5142.7617777083542</v>
      </c>
      <c r="E29" s="79">
        <f t="shared" si="3"/>
        <v>17414.43984887296</v>
      </c>
      <c r="F29" s="79">
        <f t="shared" si="4"/>
        <v>22557.201626581314</v>
      </c>
      <c r="G29" s="79">
        <f t="shared" si="1"/>
        <v>874393.96090980107</v>
      </c>
    </row>
    <row r="30" spans="1:7" x14ac:dyDescent="0.25">
      <c r="A30" s="78">
        <f t="shared" si="5"/>
        <v>43435</v>
      </c>
      <c r="B30" s="55">
        <v>17</v>
      </c>
      <c r="C30" s="61">
        <f t="shared" si="2"/>
        <v>874393.96090980107</v>
      </c>
      <c r="D30" s="79">
        <f t="shared" si="0"/>
        <v>5042.3385079131867</v>
      </c>
      <c r="E30" s="79">
        <f t="shared" si="3"/>
        <v>17514.863118668127</v>
      </c>
      <c r="F30" s="79">
        <f t="shared" si="4"/>
        <v>22557.201626581314</v>
      </c>
      <c r="G30" s="79">
        <f t="shared" si="1"/>
        <v>856879.09779113298</v>
      </c>
    </row>
    <row r="31" spans="1:7" x14ac:dyDescent="0.25">
      <c r="A31" s="78">
        <f t="shared" si="5"/>
        <v>43466</v>
      </c>
      <c r="B31" s="55">
        <v>18</v>
      </c>
      <c r="C31" s="61">
        <f t="shared" si="2"/>
        <v>856879.09779113298</v>
      </c>
      <c r="D31" s="79">
        <f t="shared" si="0"/>
        <v>4941.3361305955341</v>
      </c>
      <c r="E31" s="79">
        <f t="shared" si="3"/>
        <v>17615.865495985778</v>
      </c>
      <c r="F31" s="79">
        <f t="shared" si="4"/>
        <v>22557.201626581311</v>
      </c>
      <c r="G31" s="79">
        <f t="shared" si="1"/>
        <v>839263.23229514726</v>
      </c>
    </row>
    <row r="32" spans="1:7" x14ac:dyDescent="0.25">
      <c r="A32" s="78">
        <f t="shared" si="5"/>
        <v>43497</v>
      </c>
      <c r="B32" s="55">
        <v>19</v>
      </c>
      <c r="C32" s="61">
        <f t="shared" si="2"/>
        <v>839263.23229514726</v>
      </c>
      <c r="D32" s="79">
        <f t="shared" si="0"/>
        <v>4839.7513062353482</v>
      </c>
      <c r="E32" s="79">
        <f t="shared" si="3"/>
        <v>17717.450320345964</v>
      </c>
      <c r="F32" s="79">
        <f t="shared" si="4"/>
        <v>22557.201626581314</v>
      </c>
      <c r="G32" s="79">
        <f t="shared" si="1"/>
        <v>821545.78197480133</v>
      </c>
    </row>
    <row r="33" spans="1:7" x14ac:dyDescent="0.25">
      <c r="A33" s="78">
        <f t="shared" si="5"/>
        <v>43525</v>
      </c>
      <c r="B33" s="55">
        <v>20</v>
      </c>
      <c r="C33" s="61">
        <f t="shared" si="2"/>
        <v>821545.78197480133</v>
      </c>
      <c r="D33" s="79">
        <f t="shared" si="0"/>
        <v>4737.5806760546866</v>
      </c>
      <c r="E33" s="79">
        <f t="shared" si="3"/>
        <v>17819.620950526627</v>
      </c>
      <c r="F33" s="79">
        <f t="shared" si="4"/>
        <v>22557.201626581314</v>
      </c>
      <c r="G33" s="79">
        <f t="shared" si="1"/>
        <v>803726.16102427465</v>
      </c>
    </row>
    <row r="34" spans="1:7" x14ac:dyDescent="0.25">
      <c r="A34" s="78">
        <f t="shared" si="5"/>
        <v>43556</v>
      </c>
      <c r="B34" s="55">
        <v>21</v>
      </c>
      <c r="C34" s="61">
        <f t="shared" si="2"/>
        <v>803726.16102427465</v>
      </c>
      <c r="D34" s="79">
        <f t="shared" si="0"/>
        <v>4634.82086190665</v>
      </c>
      <c r="E34" s="79">
        <f t="shared" si="3"/>
        <v>17922.380764674661</v>
      </c>
      <c r="F34" s="79">
        <f t="shared" si="4"/>
        <v>22557.201626581311</v>
      </c>
      <c r="G34" s="79">
        <f t="shared" si="1"/>
        <v>785803.78025960003</v>
      </c>
    </row>
    <row r="35" spans="1:7" x14ac:dyDescent="0.25">
      <c r="A35" s="78">
        <f t="shared" si="5"/>
        <v>43586</v>
      </c>
      <c r="B35" s="55">
        <v>22</v>
      </c>
      <c r="C35" s="61">
        <f t="shared" si="2"/>
        <v>785803.78025960003</v>
      </c>
      <c r="D35" s="79">
        <f t="shared" si="0"/>
        <v>4531.4684661636929</v>
      </c>
      <c r="E35" s="79">
        <f t="shared" si="3"/>
        <v>18025.733160417622</v>
      </c>
      <c r="F35" s="79">
        <f t="shared" si="4"/>
        <v>22557.201626581314</v>
      </c>
      <c r="G35" s="79">
        <f t="shared" si="1"/>
        <v>767778.04709918238</v>
      </c>
    </row>
    <row r="36" spans="1:7" x14ac:dyDescent="0.25">
      <c r="A36" s="78">
        <f t="shared" si="5"/>
        <v>43617</v>
      </c>
      <c r="B36" s="55">
        <v>23</v>
      </c>
      <c r="C36" s="61">
        <f t="shared" si="2"/>
        <v>767778.04709918238</v>
      </c>
      <c r="D36" s="79">
        <f t="shared" si="0"/>
        <v>4427.5200716052841</v>
      </c>
      <c r="E36" s="79">
        <f t="shared" si="3"/>
        <v>18129.681554976029</v>
      </c>
      <c r="F36" s="79">
        <f t="shared" si="4"/>
        <v>22557.201626581314</v>
      </c>
      <c r="G36" s="79">
        <f t="shared" si="1"/>
        <v>749648.36554420635</v>
      </c>
    </row>
    <row r="37" spans="1:7" x14ac:dyDescent="0.25">
      <c r="A37" s="78">
        <f t="shared" si="5"/>
        <v>43647</v>
      </c>
      <c r="B37" s="55">
        <v>24</v>
      </c>
      <c r="C37" s="61">
        <f t="shared" si="2"/>
        <v>749648.36554420635</v>
      </c>
      <c r="D37" s="79">
        <f t="shared" si="0"/>
        <v>4322.9722413049221</v>
      </c>
      <c r="E37" s="79">
        <f t="shared" si="3"/>
        <v>18234.229385276391</v>
      </c>
      <c r="F37" s="79">
        <f t="shared" si="4"/>
        <v>22557.201626581314</v>
      </c>
      <c r="G37" s="79">
        <f t="shared" si="1"/>
        <v>731414.1361589299</v>
      </c>
    </row>
    <row r="38" spans="1:7" x14ac:dyDescent="0.25">
      <c r="A38" s="78">
        <f t="shared" si="5"/>
        <v>43678</v>
      </c>
      <c r="B38" s="55">
        <v>25</v>
      </c>
      <c r="C38" s="61">
        <f t="shared" si="2"/>
        <v>731414.1361589299</v>
      </c>
      <c r="D38" s="79">
        <f t="shared" si="0"/>
        <v>4217.8215185164954</v>
      </c>
      <c r="E38" s="79">
        <f t="shared" si="3"/>
        <v>18339.380108064815</v>
      </c>
      <c r="F38" s="79">
        <f t="shared" si="4"/>
        <v>22557.201626581311</v>
      </c>
      <c r="G38" s="79">
        <f t="shared" si="1"/>
        <v>713074.75605086505</v>
      </c>
    </row>
    <row r="39" spans="1:7" x14ac:dyDescent="0.25">
      <c r="A39" s="78">
        <f t="shared" si="5"/>
        <v>43709</v>
      </c>
      <c r="B39" s="55">
        <v>26</v>
      </c>
      <c r="C39" s="61">
        <f t="shared" si="2"/>
        <v>713074.75605086505</v>
      </c>
      <c r="D39" s="79">
        <f t="shared" si="0"/>
        <v>4112.0644265599885</v>
      </c>
      <c r="E39" s="79">
        <f t="shared" si="3"/>
        <v>18445.137200021323</v>
      </c>
      <c r="F39" s="79">
        <f t="shared" si="4"/>
        <v>22557.201626581311</v>
      </c>
      <c r="G39" s="79">
        <f t="shared" si="1"/>
        <v>694629.61885084375</v>
      </c>
    </row>
    <row r="40" spans="1:7" x14ac:dyDescent="0.25">
      <c r="A40" s="78">
        <f t="shared" si="5"/>
        <v>43739</v>
      </c>
      <c r="B40" s="55">
        <v>27</v>
      </c>
      <c r="C40" s="61">
        <f t="shared" si="2"/>
        <v>694629.61885084375</v>
      </c>
      <c r="D40" s="79">
        <f t="shared" si="0"/>
        <v>4005.6974687065322</v>
      </c>
      <c r="E40" s="79">
        <f t="shared" si="3"/>
        <v>18551.504157874781</v>
      </c>
      <c r="F40" s="79">
        <f t="shared" si="4"/>
        <v>22557.201626581314</v>
      </c>
      <c r="G40" s="79">
        <f t="shared" si="1"/>
        <v>676078.11469296901</v>
      </c>
    </row>
    <row r="41" spans="1:7" x14ac:dyDescent="0.25">
      <c r="A41" s="78">
        <f t="shared" si="5"/>
        <v>43770</v>
      </c>
      <c r="B41" s="55">
        <v>28</v>
      </c>
      <c r="C41" s="61">
        <f t="shared" si="2"/>
        <v>676078.11469296901</v>
      </c>
      <c r="D41" s="79">
        <f t="shared" si="0"/>
        <v>3898.7171280627877</v>
      </c>
      <c r="E41" s="79">
        <f t="shared" si="3"/>
        <v>18658.484498518526</v>
      </c>
      <c r="F41" s="79">
        <f t="shared" si="4"/>
        <v>22557.201626581314</v>
      </c>
      <c r="G41" s="79">
        <f t="shared" si="1"/>
        <v>657419.6301944505</v>
      </c>
    </row>
    <row r="42" spans="1:7" x14ac:dyDescent="0.25">
      <c r="A42" s="78">
        <f t="shared" si="5"/>
        <v>43800</v>
      </c>
      <c r="B42" s="55">
        <v>29</v>
      </c>
      <c r="C42" s="61">
        <f t="shared" si="2"/>
        <v>657419.6301944505</v>
      </c>
      <c r="D42" s="79">
        <f t="shared" si="0"/>
        <v>3791.1198674546645</v>
      </c>
      <c r="E42" s="79">
        <f t="shared" si="3"/>
        <v>18766.08175912665</v>
      </c>
      <c r="F42" s="79">
        <f t="shared" si="4"/>
        <v>22557.201626581314</v>
      </c>
      <c r="G42" s="79">
        <f t="shared" si="1"/>
        <v>638653.54843532387</v>
      </c>
    </row>
    <row r="43" spans="1:7" x14ac:dyDescent="0.25">
      <c r="A43" s="78">
        <f t="shared" si="5"/>
        <v>43831</v>
      </c>
      <c r="B43" s="55">
        <v>30</v>
      </c>
      <c r="C43" s="61">
        <f t="shared" si="2"/>
        <v>638653.54843532387</v>
      </c>
      <c r="D43" s="79">
        <f t="shared" si="0"/>
        <v>3682.9021293103674</v>
      </c>
      <c r="E43" s="79">
        <f t="shared" si="3"/>
        <v>18874.299497270946</v>
      </c>
      <c r="F43" s="79">
        <f t="shared" si="4"/>
        <v>22557.201626581314</v>
      </c>
      <c r="G43" s="79">
        <f t="shared" si="1"/>
        <v>619779.24893805292</v>
      </c>
    </row>
    <row r="44" spans="1:7" x14ac:dyDescent="0.25">
      <c r="A44" s="78">
        <f t="shared" si="5"/>
        <v>43862</v>
      </c>
      <c r="B44" s="55">
        <v>31</v>
      </c>
      <c r="C44" s="61">
        <f t="shared" si="2"/>
        <v>619779.24893805292</v>
      </c>
      <c r="D44" s="79">
        <f t="shared" si="0"/>
        <v>3574.0603355427716</v>
      </c>
      <c r="E44" s="79">
        <f t="shared" si="3"/>
        <v>18983.141291038541</v>
      </c>
      <c r="F44" s="79">
        <f t="shared" si="4"/>
        <v>22557.201626581311</v>
      </c>
      <c r="G44" s="79">
        <f t="shared" si="1"/>
        <v>600796.10764701432</v>
      </c>
    </row>
    <row r="45" spans="1:7" x14ac:dyDescent="0.25">
      <c r="A45" s="78">
        <f t="shared" si="5"/>
        <v>43891</v>
      </c>
      <c r="B45" s="55">
        <v>32</v>
      </c>
      <c r="C45" s="61">
        <f t="shared" si="2"/>
        <v>600796.10764701432</v>
      </c>
      <c r="D45" s="79">
        <f t="shared" si="0"/>
        <v>3464.5908874311158</v>
      </c>
      <c r="E45" s="79">
        <f t="shared" si="3"/>
        <v>19092.610739150194</v>
      </c>
      <c r="F45" s="79">
        <f t="shared" si="4"/>
        <v>22557.201626581311</v>
      </c>
      <c r="G45" s="79">
        <f t="shared" si="1"/>
        <v>581703.49690786412</v>
      </c>
    </row>
    <row r="46" spans="1:7" x14ac:dyDescent="0.25">
      <c r="A46" s="78">
        <f t="shared" si="5"/>
        <v>43922</v>
      </c>
      <c r="B46" s="55">
        <v>33</v>
      </c>
      <c r="C46" s="61">
        <f t="shared" si="2"/>
        <v>581703.49690786412</v>
      </c>
      <c r="D46" s="79">
        <f t="shared" si="0"/>
        <v>3354.4901655020171</v>
      </c>
      <c r="E46" s="79">
        <f t="shared" si="3"/>
        <v>19202.7114610793</v>
      </c>
      <c r="F46" s="79">
        <f t="shared" si="4"/>
        <v>22557.201626581318</v>
      </c>
      <c r="G46" s="79">
        <f t="shared" si="1"/>
        <v>562500.78544678481</v>
      </c>
    </row>
    <row r="47" spans="1:7" x14ac:dyDescent="0.25">
      <c r="A47" s="78">
        <f t="shared" si="5"/>
        <v>43952</v>
      </c>
      <c r="B47" s="55">
        <v>34</v>
      </c>
      <c r="C47" s="61">
        <f t="shared" si="2"/>
        <v>562500.78544678481</v>
      </c>
      <c r="D47" s="79">
        <f t="shared" si="0"/>
        <v>3243.7545294097922</v>
      </c>
      <c r="E47" s="79">
        <f t="shared" si="3"/>
        <v>19313.44709717152</v>
      </c>
      <c r="F47" s="79">
        <f t="shared" si="4"/>
        <v>22557.201626581311</v>
      </c>
      <c r="G47" s="79">
        <f t="shared" si="1"/>
        <v>543187.33834961324</v>
      </c>
    </row>
    <row r="48" spans="1:7" x14ac:dyDescent="0.25">
      <c r="A48" s="78">
        <f t="shared" si="5"/>
        <v>43983</v>
      </c>
      <c r="B48" s="55">
        <v>35</v>
      </c>
      <c r="C48" s="61">
        <f t="shared" si="2"/>
        <v>543187.33834961324</v>
      </c>
      <c r="D48" s="79">
        <f t="shared" si="0"/>
        <v>3132.3803178161029</v>
      </c>
      <c r="E48" s="79">
        <f t="shared" si="3"/>
        <v>19424.821308765208</v>
      </c>
      <c r="F48" s="79">
        <f t="shared" si="4"/>
        <v>22557.201626581311</v>
      </c>
      <c r="G48" s="79">
        <f t="shared" si="1"/>
        <v>523762.51704084803</v>
      </c>
    </row>
    <row r="49" spans="1:7" x14ac:dyDescent="0.25">
      <c r="A49" s="78">
        <f t="shared" si="5"/>
        <v>44013</v>
      </c>
      <c r="B49" s="55">
        <v>36</v>
      </c>
      <c r="C49" s="61">
        <f t="shared" si="2"/>
        <v>523762.51704084803</v>
      </c>
      <c r="D49" s="79">
        <f t="shared" si="0"/>
        <v>3020.3638482688903</v>
      </c>
      <c r="E49" s="79">
        <f t="shared" si="3"/>
        <v>19536.83777831242</v>
      </c>
      <c r="F49" s="79">
        <f t="shared" si="4"/>
        <v>22557.201626581311</v>
      </c>
      <c r="G49" s="79">
        <f t="shared" si="1"/>
        <v>504225.67926253559</v>
      </c>
    </row>
    <row r="50" spans="1:7" x14ac:dyDescent="0.25">
      <c r="A50" s="78">
        <f t="shared" si="5"/>
        <v>44044</v>
      </c>
      <c r="B50" s="55">
        <v>37</v>
      </c>
      <c r="C50" s="61">
        <f t="shared" si="2"/>
        <v>504225.67926253559</v>
      </c>
      <c r="D50" s="79">
        <f t="shared" si="0"/>
        <v>2907.7014170806219</v>
      </c>
      <c r="E50" s="79">
        <f t="shared" si="3"/>
        <v>19649.500209500689</v>
      </c>
      <c r="F50" s="79">
        <f t="shared" si="4"/>
        <v>22557.201626581311</v>
      </c>
      <c r="G50" s="79">
        <f t="shared" si="1"/>
        <v>484576.17905303492</v>
      </c>
    </row>
    <row r="51" spans="1:7" x14ac:dyDescent="0.25">
      <c r="A51" s="78">
        <f t="shared" si="5"/>
        <v>44075</v>
      </c>
      <c r="B51" s="55">
        <v>38</v>
      </c>
      <c r="C51" s="61">
        <f t="shared" si="2"/>
        <v>484576.17905303492</v>
      </c>
      <c r="D51" s="79">
        <f t="shared" si="0"/>
        <v>2794.389299205835</v>
      </c>
      <c r="E51" s="79">
        <f t="shared" si="3"/>
        <v>19762.812327375475</v>
      </c>
      <c r="F51" s="79">
        <f t="shared" si="4"/>
        <v>22557.201626581311</v>
      </c>
      <c r="G51" s="79">
        <f t="shared" si="1"/>
        <v>464813.36672565946</v>
      </c>
    </row>
    <row r="52" spans="1:7" x14ac:dyDescent="0.25">
      <c r="A52" s="78">
        <f t="shared" si="5"/>
        <v>44105</v>
      </c>
      <c r="B52" s="55">
        <v>39</v>
      </c>
      <c r="C52" s="61">
        <f t="shared" si="2"/>
        <v>464813.36672565946</v>
      </c>
      <c r="D52" s="79">
        <f t="shared" si="0"/>
        <v>2680.4237481179703</v>
      </c>
      <c r="E52" s="79">
        <f t="shared" si="3"/>
        <v>19876.777878463345</v>
      </c>
      <c r="F52" s="79">
        <f t="shared" si="4"/>
        <v>22557.201626581314</v>
      </c>
      <c r="G52" s="79">
        <f t="shared" si="1"/>
        <v>444936.58884719614</v>
      </c>
    </row>
    <row r="53" spans="1:7" x14ac:dyDescent="0.25">
      <c r="A53" s="78">
        <f t="shared" si="5"/>
        <v>44136</v>
      </c>
      <c r="B53" s="55">
        <v>40</v>
      </c>
      <c r="C53" s="61">
        <f t="shared" si="2"/>
        <v>444936.58884719614</v>
      </c>
      <c r="D53" s="79">
        <f t="shared" si="0"/>
        <v>2565.8009956854976</v>
      </c>
      <c r="E53" s="79">
        <f t="shared" si="3"/>
        <v>19991.400630895816</v>
      </c>
      <c r="F53" s="79">
        <f t="shared" si="4"/>
        <v>22557.201626581314</v>
      </c>
      <c r="G53" s="79">
        <f t="shared" si="1"/>
        <v>424945.18821630033</v>
      </c>
    </row>
    <row r="54" spans="1:7" x14ac:dyDescent="0.25">
      <c r="A54" s="78">
        <f t="shared" si="5"/>
        <v>44166</v>
      </c>
      <c r="B54" s="55">
        <v>41</v>
      </c>
      <c r="C54" s="61">
        <f t="shared" si="2"/>
        <v>424945.18821630033</v>
      </c>
      <c r="D54" s="79">
        <f t="shared" si="0"/>
        <v>2450.517252047332</v>
      </c>
      <c r="E54" s="79">
        <f t="shared" si="3"/>
        <v>20106.684374533983</v>
      </c>
      <c r="F54" s="79">
        <f t="shared" si="4"/>
        <v>22557.201626581314</v>
      </c>
      <c r="G54" s="79">
        <f t="shared" si="1"/>
        <v>404838.50384176633</v>
      </c>
    </row>
    <row r="55" spans="1:7" x14ac:dyDescent="0.25">
      <c r="A55" s="78">
        <f t="shared" si="5"/>
        <v>44197</v>
      </c>
      <c r="B55" s="55">
        <v>42</v>
      </c>
      <c r="C55" s="61">
        <f t="shared" si="2"/>
        <v>404838.50384176633</v>
      </c>
      <c r="D55" s="79">
        <f t="shared" si="0"/>
        <v>2334.5687054875193</v>
      </c>
      <c r="E55" s="79">
        <f t="shared" si="3"/>
        <v>20222.632921093795</v>
      </c>
      <c r="F55" s="79">
        <f t="shared" si="4"/>
        <v>22557.201626581314</v>
      </c>
      <c r="G55" s="79">
        <f t="shared" si="1"/>
        <v>384615.87092067255</v>
      </c>
    </row>
    <row r="56" spans="1:7" x14ac:dyDescent="0.25">
      <c r="A56" s="78">
        <f t="shared" si="5"/>
        <v>44228</v>
      </c>
      <c r="B56" s="55">
        <v>43</v>
      </c>
      <c r="C56" s="61">
        <f t="shared" si="2"/>
        <v>384615.87092067255</v>
      </c>
      <c r="D56" s="79">
        <f t="shared" si="0"/>
        <v>2217.9515223092121</v>
      </c>
      <c r="E56" s="79">
        <f t="shared" si="3"/>
        <v>20339.250104272101</v>
      </c>
      <c r="F56" s="79">
        <f t="shared" si="4"/>
        <v>22557.201626581314</v>
      </c>
      <c r="G56" s="79">
        <f t="shared" si="1"/>
        <v>364276.62081640045</v>
      </c>
    </row>
    <row r="57" spans="1:7" x14ac:dyDescent="0.25">
      <c r="A57" s="78">
        <f t="shared" si="5"/>
        <v>44256</v>
      </c>
      <c r="B57" s="55">
        <v>44</v>
      </c>
      <c r="C57" s="61">
        <f t="shared" si="2"/>
        <v>364276.62081640045</v>
      </c>
      <c r="D57" s="79">
        <f t="shared" si="0"/>
        <v>2100.6618467079097</v>
      </c>
      <c r="E57" s="79">
        <f t="shared" si="3"/>
        <v>20456.539779873401</v>
      </c>
      <c r="F57" s="79">
        <f t="shared" si="4"/>
        <v>22557.201626581311</v>
      </c>
      <c r="G57" s="79">
        <f t="shared" si="1"/>
        <v>343820.08103652706</v>
      </c>
    </row>
    <row r="58" spans="1:7" x14ac:dyDescent="0.25">
      <c r="A58" s="78">
        <f t="shared" si="5"/>
        <v>44287</v>
      </c>
      <c r="B58" s="55">
        <v>45</v>
      </c>
      <c r="C58" s="61">
        <f t="shared" si="2"/>
        <v>343820.08103652706</v>
      </c>
      <c r="D58" s="79">
        <f t="shared" si="0"/>
        <v>1982.6958006439727</v>
      </c>
      <c r="E58" s="79">
        <f t="shared" si="3"/>
        <v>20574.50582593734</v>
      </c>
      <c r="F58" s="79">
        <f t="shared" si="4"/>
        <v>22557.201626581314</v>
      </c>
      <c r="G58" s="79">
        <f t="shared" si="1"/>
        <v>323245.57521058974</v>
      </c>
    </row>
    <row r="59" spans="1:7" x14ac:dyDescent="0.25">
      <c r="A59" s="78">
        <f t="shared" si="5"/>
        <v>44317</v>
      </c>
      <c r="B59" s="55">
        <v>46</v>
      </c>
      <c r="C59" s="61">
        <f t="shared" si="2"/>
        <v>323245.57521058974</v>
      </c>
      <c r="D59" s="79">
        <f t="shared" si="0"/>
        <v>1864.0494837144008</v>
      </c>
      <c r="E59" s="79">
        <f t="shared" si="3"/>
        <v>20693.152142866911</v>
      </c>
      <c r="F59" s="79">
        <f t="shared" si="4"/>
        <v>22557.201626581311</v>
      </c>
      <c r="G59" s="79">
        <f t="shared" si="1"/>
        <v>302552.42306772282</v>
      </c>
    </row>
    <row r="60" spans="1:7" x14ac:dyDescent="0.25">
      <c r="A60" s="78">
        <f t="shared" si="5"/>
        <v>44348</v>
      </c>
      <c r="B60" s="55">
        <v>47</v>
      </c>
      <c r="C60" s="61">
        <f t="shared" si="2"/>
        <v>302552.42306772282</v>
      </c>
      <c r="D60" s="79">
        <f t="shared" si="0"/>
        <v>1744.7189730238686</v>
      </c>
      <c r="E60" s="79">
        <f t="shared" si="3"/>
        <v>20812.482653557447</v>
      </c>
      <c r="F60" s="79">
        <f t="shared" si="4"/>
        <v>22557.201626581314</v>
      </c>
      <c r="G60" s="79">
        <f t="shared" si="1"/>
        <v>281739.94041416538</v>
      </c>
    </row>
    <row r="61" spans="1:7" x14ac:dyDescent="0.25">
      <c r="A61" s="78">
        <f t="shared" si="5"/>
        <v>44378</v>
      </c>
      <c r="B61" s="55">
        <v>48</v>
      </c>
      <c r="C61" s="61">
        <f t="shared" si="2"/>
        <v>281739.94041416538</v>
      </c>
      <c r="D61" s="79">
        <f t="shared" si="0"/>
        <v>1624.7003230550206</v>
      </c>
      <c r="E61" s="79">
        <f t="shared" si="3"/>
        <v>20932.501303526293</v>
      </c>
      <c r="F61" s="79">
        <f t="shared" si="4"/>
        <v>22557.201626581314</v>
      </c>
      <c r="G61" s="79">
        <f t="shared" si="1"/>
        <v>260807.4391106391</v>
      </c>
    </row>
    <row r="62" spans="1:7" x14ac:dyDescent="0.25">
      <c r="A62" s="78">
        <f t="shared" si="5"/>
        <v>44409</v>
      </c>
      <c r="B62" s="55">
        <v>49</v>
      </c>
      <c r="C62" s="61">
        <f t="shared" si="2"/>
        <v>260807.4391106391</v>
      </c>
      <c r="D62" s="79">
        <f t="shared" si="0"/>
        <v>1503.9895655380187</v>
      </c>
      <c r="E62" s="79">
        <f t="shared" si="3"/>
        <v>21053.212061043294</v>
      </c>
      <c r="F62" s="79">
        <f t="shared" si="4"/>
        <v>22557.201626581314</v>
      </c>
      <c r="G62" s="79">
        <f t="shared" si="1"/>
        <v>239754.22704959579</v>
      </c>
    </row>
    <row r="63" spans="1:7" x14ac:dyDescent="0.25">
      <c r="A63" s="78">
        <f t="shared" si="5"/>
        <v>44440</v>
      </c>
      <c r="B63" s="55">
        <v>50</v>
      </c>
      <c r="C63" s="61">
        <f t="shared" si="2"/>
        <v>239754.22704959579</v>
      </c>
      <c r="D63" s="79">
        <f t="shared" si="0"/>
        <v>1382.5827093193359</v>
      </c>
      <c r="E63" s="79">
        <f t="shared" si="3"/>
        <v>21174.618917261978</v>
      </c>
      <c r="F63" s="79">
        <f t="shared" si="4"/>
        <v>22557.201626581314</v>
      </c>
      <c r="G63" s="79">
        <f t="shared" si="1"/>
        <v>218579.60813233381</v>
      </c>
    </row>
    <row r="64" spans="1:7" x14ac:dyDescent="0.25">
      <c r="A64" s="78">
        <f t="shared" si="5"/>
        <v>44470</v>
      </c>
      <c r="B64" s="55">
        <v>51</v>
      </c>
      <c r="C64" s="61">
        <f t="shared" si="2"/>
        <v>218579.60813233381</v>
      </c>
      <c r="D64" s="79">
        <f t="shared" si="0"/>
        <v>1260.4757402297919</v>
      </c>
      <c r="E64" s="79">
        <f t="shared" si="3"/>
        <v>21296.725886351524</v>
      </c>
      <c r="F64" s="79">
        <f t="shared" si="4"/>
        <v>22557.201626581314</v>
      </c>
      <c r="G64" s="79">
        <f t="shared" si="1"/>
        <v>197282.8822459823</v>
      </c>
    </row>
    <row r="65" spans="1:7" x14ac:dyDescent="0.25">
      <c r="A65" s="78">
        <f t="shared" si="5"/>
        <v>44501</v>
      </c>
      <c r="B65" s="55">
        <v>52</v>
      </c>
      <c r="C65" s="61">
        <f t="shared" si="2"/>
        <v>197282.8822459823</v>
      </c>
      <c r="D65" s="79">
        <f t="shared" si="0"/>
        <v>1137.6646209518315</v>
      </c>
      <c r="E65" s="79">
        <f t="shared" si="3"/>
        <v>21419.537005629481</v>
      </c>
      <c r="F65" s="79">
        <f t="shared" si="4"/>
        <v>22557.201626581314</v>
      </c>
      <c r="G65" s="79">
        <f t="shared" si="1"/>
        <v>175863.34524035282</v>
      </c>
    </row>
    <row r="66" spans="1:7" x14ac:dyDescent="0.25">
      <c r="A66" s="78">
        <f t="shared" si="5"/>
        <v>44531</v>
      </c>
      <c r="B66" s="55">
        <v>53</v>
      </c>
      <c r="C66" s="61">
        <f t="shared" si="2"/>
        <v>175863.34524035282</v>
      </c>
      <c r="D66" s="79">
        <f t="shared" si="0"/>
        <v>1014.1452908860348</v>
      </c>
      <c r="E66" s="79">
        <f t="shared" si="3"/>
        <v>21543.056335695281</v>
      </c>
      <c r="F66" s="79">
        <f t="shared" si="4"/>
        <v>22557.201626581314</v>
      </c>
      <c r="G66" s="79">
        <f t="shared" si="1"/>
        <v>154320.28890465753</v>
      </c>
    </row>
    <row r="67" spans="1:7" x14ac:dyDescent="0.25">
      <c r="A67" s="78">
        <f t="shared" si="5"/>
        <v>44562</v>
      </c>
      <c r="B67" s="55">
        <v>54</v>
      </c>
      <c r="C67" s="61">
        <f t="shared" si="2"/>
        <v>154320.28890465753</v>
      </c>
      <c r="D67" s="79">
        <f t="shared" si="0"/>
        <v>889.91366601685877</v>
      </c>
      <c r="E67" s="79">
        <f t="shared" si="3"/>
        <v>21667.287960564456</v>
      </c>
      <c r="F67" s="79">
        <f t="shared" si="4"/>
        <v>22557.201626581314</v>
      </c>
      <c r="G67" s="79">
        <f t="shared" si="1"/>
        <v>132653.00094409307</v>
      </c>
    </row>
    <row r="68" spans="1:7" x14ac:dyDescent="0.25">
      <c r="A68" s="78">
        <f t="shared" si="5"/>
        <v>44593</v>
      </c>
      <c r="B68" s="55">
        <v>55</v>
      </c>
      <c r="C68" s="61">
        <f t="shared" si="2"/>
        <v>132653.00094409307</v>
      </c>
      <c r="D68" s="79">
        <f t="shared" si="0"/>
        <v>764.96563877760354</v>
      </c>
      <c r="E68" s="79">
        <f t="shared" si="3"/>
        <v>21792.23598780371</v>
      </c>
      <c r="F68" s="79">
        <f t="shared" si="4"/>
        <v>22557.201626581314</v>
      </c>
      <c r="G68" s="79">
        <f t="shared" si="1"/>
        <v>110860.76495628936</v>
      </c>
    </row>
    <row r="69" spans="1:7" x14ac:dyDescent="0.25">
      <c r="A69" s="78">
        <f t="shared" si="5"/>
        <v>44621</v>
      </c>
      <c r="B69" s="55">
        <v>56</v>
      </c>
      <c r="C69" s="61">
        <f t="shared" si="2"/>
        <v>110860.76495628936</v>
      </c>
      <c r="D69" s="79">
        <f t="shared" si="0"/>
        <v>639.29707791460237</v>
      </c>
      <c r="E69" s="79">
        <f t="shared" si="3"/>
        <v>21917.904548666709</v>
      </c>
      <c r="F69" s="79">
        <f t="shared" si="4"/>
        <v>22557.201626581311</v>
      </c>
      <c r="G69" s="79">
        <f t="shared" si="1"/>
        <v>88942.860407622647</v>
      </c>
    </row>
    <row r="70" spans="1:7" x14ac:dyDescent="0.25">
      <c r="A70" s="78">
        <f t="shared" si="5"/>
        <v>44652</v>
      </c>
      <c r="B70" s="55">
        <v>57</v>
      </c>
      <c r="C70" s="61">
        <f t="shared" si="2"/>
        <v>88942.860407622647</v>
      </c>
      <c r="D70" s="79">
        <f t="shared" si="0"/>
        <v>512.90382835062428</v>
      </c>
      <c r="E70" s="79">
        <f t="shared" si="3"/>
        <v>22044.297798230687</v>
      </c>
      <c r="F70" s="79">
        <f t="shared" si="4"/>
        <v>22557.201626581311</v>
      </c>
      <c r="G70" s="79">
        <f t="shared" si="1"/>
        <v>66898.562609391956</v>
      </c>
    </row>
    <row r="71" spans="1:7" x14ac:dyDescent="0.25">
      <c r="A71" s="78">
        <f t="shared" si="5"/>
        <v>44682</v>
      </c>
      <c r="B71" s="55">
        <v>58</v>
      </c>
      <c r="C71" s="61">
        <f t="shared" si="2"/>
        <v>66898.562609391956</v>
      </c>
      <c r="D71" s="79">
        <f t="shared" si="0"/>
        <v>385.78171104749396</v>
      </c>
      <c r="E71" s="79">
        <f t="shared" si="3"/>
        <v>22171.419915533817</v>
      </c>
      <c r="F71" s="79">
        <f t="shared" si="4"/>
        <v>22557.201626581311</v>
      </c>
      <c r="G71" s="79">
        <f t="shared" si="1"/>
        <v>44727.142693858143</v>
      </c>
    </row>
    <row r="72" spans="1:7" x14ac:dyDescent="0.25">
      <c r="A72" s="78">
        <f t="shared" si="5"/>
        <v>44713</v>
      </c>
      <c r="B72" s="55">
        <v>59</v>
      </c>
      <c r="C72" s="61">
        <f t="shared" si="2"/>
        <v>44727.142693858143</v>
      </c>
      <c r="D72" s="79">
        <f t="shared" si="0"/>
        <v>257.92652286791565</v>
      </c>
      <c r="E72" s="79">
        <f t="shared" si="3"/>
        <v>22299.275103713397</v>
      </c>
      <c r="F72" s="79">
        <f t="shared" si="4"/>
        <v>22557.201626581311</v>
      </c>
      <c r="G72" s="79">
        <f t="shared" si="1"/>
        <v>22427.867590144746</v>
      </c>
    </row>
    <row r="73" spans="1:7" x14ac:dyDescent="0.25">
      <c r="A73" s="80">
        <f t="shared" si="5"/>
        <v>44743</v>
      </c>
      <c r="B73" s="55">
        <v>60</v>
      </c>
      <c r="C73" s="61">
        <f t="shared" si="2"/>
        <v>22427.867590144746</v>
      </c>
      <c r="D73" s="79">
        <f t="shared" si="0"/>
        <v>129.33403643650175</v>
      </c>
      <c r="E73" s="79">
        <f t="shared" si="3"/>
        <v>22427.867590144811</v>
      </c>
      <c r="F73" s="79">
        <f t="shared" si="4"/>
        <v>22557.201626581314</v>
      </c>
      <c r="G73" s="79">
        <f t="shared" si="1"/>
        <v>-6.5483618527650833E-11</v>
      </c>
    </row>
    <row r="74" spans="1:7" x14ac:dyDescent="0.25">
      <c r="A74" s="78"/>
      <c r="C74" s="61"/>
      <c r="D74" s="79"/>
      <c r="E74" s="79"/>
      <c r="F74" s="79"/>
      <c r="G74" s="79"/>
    </row>
    <row r="75" spans="1:7" x14ac:dyDescent="0.25">
      <c r="A75" s="78" t="s">
        <v>60</v>
      </c>
      <c r="C75" s="61"/>
      <c r="D75" s="79"/>
      <c r="E75" s="79"/>
      <c r="F75" s="79"/>
      <c r="G75" s="79"/>
    </row>
    <row r="76" spans="1:7" x14ac:dyDescent="0.25">
      <c r="A76" s="78"/>
      <c r="C76" s="61"/>
      <c r="D76" s="79"/>
      <c r="E76" s="79"/>
      <c r="F76" s="79"/>
      <c r="G76" s="79"/>
    </row>
    <row r="77" spans="1:7" x14ac:dyDescent="0.25">
      <c r="A77" s="78"/>
      <c r="C77" s="61"/>
      <c r="D77" s="79"/>
      <c r="E77" s="79"/>
      <c r="F77" s="79"/>
      <c r="G77" s="79"/>
    </row>
    <row r="78" spans="1:7" x14ac:dyDescent="0.25">
      <c r="A78" s="78"/>
      <c r="C78" s="61"/>
      <c r="D78" s="79"/>
      <c r="E78" s="79"/>
      <c r="F78" s="79"/>
      <c r="G78" s="79"/>
    </row>
    <row r="79" spans="1:7" x14ac:dyDescent="0.25">
      <c r="A79" s="78"/>
      <c r="C79" s="61"/>
      <c r="D79" s="79"/>
      <c r="E79" s="79"/>
      <c r="F79" s="79"/>
      <c r="G79" s="79"/>
    </row>
    <row r="80" spans="1:7" x14ac:dyDescent="0.25">
      <c r="A80" s="78"/>
      <c r="C80" s="61"/>
      <c r="D80" s="79"/>
      <c r="E80" s="79"/>
      <c r="F80" s="79"/>
      <c r="G80" s="79"/>
    </row>
    <row r="81" spans="1:7" x14ac:dyDescent="0.25">
      <c r="A81" s="78"/>
      <c r="C81" s="61"/>
      <c r="D81" s="79"/>
      <c r="E81" s="79"/>
      <c r="F81" s="79"/>
      <c r="G81" s="79"/>
    </row>
    <row r="82" spans="1:7" x14ac:dyDescent="0.25">
      <c r="A82" s="78"/>
      <c r="C82" s="61"/>
      <c r="D82" s="79"/>
      <c r="E82" s="79"/>
      <c r="F82" s="79"/>
      <c r="G82" s="79"/>
    </row>
    <row r="83" spans="1:7" x14ac:dyDescent="0.25">
      <c r="A83" s="78"/>
      <c r="C83" s="61"/>
      <c r="D83" s="79"/>
      <c r="E83" s="79"/>
      <c r="F83" s="79"/>
      <c r="G83" s="79"/>
    </row>
    <row r="84" spans="1:7" x14ac:dyDescent="0.25">
      <c r="A84" s="78"/>
      <c r="C84" s="61"/>
      <c r="D84" s="79"/>
      <c r="E84" s="79"/>
      <c r="F84" s="79"/>
      <c r="G84" s="79"/>
    </row>
    <row r="85" spans="1:7" x14ac:dyDescent="0.25">
      <c r="A85" s="78"/>
      <c r="C85" s="61"/>
      <c r="D85" s="79"/>
      <c r="E85" s="79"/>
      <c r="F85" s="79"/>
      <c r="G85" s="79"/>
    </row>
    <row r="86" spans="1:7" x14ac:dyDescent="0.25">
      <c r="A86" s="78"/>
      <c r="C86" s="61"/>
      <c r="D86" s="79"/>
      <c r="E86" s="79"/>
      <c r="F86" s="79"/>
      <c r="G86" s="79"/>
    </row>
    <row r="87" spans="1:7" x14ac:dyDescent="0.25">
      <c r="A87" s="78"/>
      <c r="C87" s="61"/>
      <c r="D87" s="79"/>
      <c r="E87" s="79"/>
      <c r="F87" s="79"/>
      <c r="G87" s="79"/>
    </row>
    <row r="88" spans="1:7" x14ac:dyDescent="0.25">
      <c r="A88" s="78"/>
      <c r="C88" s="61"/>
      <c r="D88" s="79"/>
      <c r="E88" s="79"/>
      <c r="F88" s="79"/>
      <c r="G88" s="79"/>
    </row>
    <row r="89" spans="1:7" x14ac:dyDescent="0.25">
      <c r="A89" s="78"/>
      <c r="C89" s="61"/>
      <c r="D89" s="79"/>
      <c r="E89" s="79"/>
      <c r="F89" s="79"/>
      <c r="G89" s="79"/>
    </row>
    <row r="90" spans="1:7" x14ac:dyDescent="0.25">
      <c r="A90" s="78"/>
      <c r="C90" s="61"/>
      <c r="D90" s="79"/>
      <c r="E90" s="79"/>
      <c r="F90" s="79"/>
      <c r="G90" s="79"/>
    </row>
    <row r="91" spans="1:7" x14ac:dyDescent="0.25">
      <c r="A91" s="78"/>
      <c r="C91" s="61"/>
      <c r="D91" s="79"/>
      <c r="E91" s="79"/>
      <c r="F91" s="79"/>
      <c r="G91" s="79"/>
    </row>
    <row r="92" spans="1:7" x14ac:dyDescent="0.25">
      <c r="A92" s="78"/>
      <c r="C92" s="61"/>
      <c r="D92" s="79"/>
      <c r="E92" s="79"/>
      <c r="F92" s="79"/>
      <c r="G92" s="79"/>
    </row>
    <row r="93" spans="1:7" x14ac:dyDescent="0.25">
      <c r="A93" s="78"/>
      <c r="C93" s="61"/>
      <c r="D93" s="79"/>
      <c r="E93" s="79"/>
      <c r="F93" s="79"/>
      <c r="G93" s="79"/>
    </row>
    <row r="94" spans="1:7" x14ac:dyDescent="0.25">
      <c r="A94" s="78"/>
      <c r="C94" s="61"/>
      <c r="D94" s="79"/>
      <c r="E94" s="79"/>
      <c r="F94" s="79"/>
      <c r="G94" s="79"/>
    </row>
    <row r="95" spans="1:7" x14ac:dyDescent="0.25">
      <c r="A95" s="78"/>
      <c r="C95" s="61"/>
      <c r="D95" s="79"/>
      <c r="E95" s="79"/>
      <c r="F95" s="79"/>
      <c r="G95" s="79"/>
    </row>
    <row r="96" spans="1:7" x14ac:dyDescent="0.25">
      <c r="A96" s="78"/>
      <c r="C96" s="61"/>
      <c r="D96" s="79"/>
      <c r="E96" s="79"/>
      <c r="F96" s="79"/>
      <c r="G96" s="79"/>
    </row>
    <row r="97" spans="1:7" x14ac:dyDescent="0.25">
      <c r="A97" s="78"/>
      <c r="C97" s="61"/>
      <c r="D97" s="79"/>
      <c r="E97" s="79"/>
      <c r="F97" s="79"/>
      <c r="G97" s="7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>Korras</Kontrollitud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18FF27D8-D5CC-4D49-A6B0-CBEB2C1A09FF}">
  <ds:schemaRefs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purl.org/dc/elements/1.1/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75F73A7-7EDB-4F26-8C20-83BDFCB066D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0D324C-8241-4F1E-ACB7-0BCCC57DEB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Lisa 3</vt:lpstr>
      <vt:lpstr>Sisustuse komponent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MargitD</dc:creator>
  <cp:lastModifiedBy>Ragne Künnapas</cp:lastModifiedBy>
  <cp:lastPrinted>2018-05-22T10:35:34Z</cp:lastPrinted>
  <dcterms:created xsi:type="dcterms:W3CDTF">2009-11-20T06:24:07Z</dcterms:created>
  <dcterms:modified xsi:type="dcterms:W3CDTF">2021-03-22T07:04:31Z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Kontrollitud">
    <vt:lpwstr/>
  </property>
  <property fmtid="{D5CDD505-2E9C-101B-9397-08002B2CF9AE}" pid="7" name="ContentTypeId">
    <vt:lpwstr>0x010100631DA7DF3856F8439F509C6DE8795A43</vt:lpwstr>
  </property>
  <property fmtid="{D5CDD505-2E9C-101B-9397-08002B2CF9AE}" pid="8" name="ProcurementObjectSpecification">
    <vt:lpwstr>Ehitamine koos projekteerimisega</vt:lpwstr>
  </property>
  <property fmtid="{D5CDD505-2E9C-101B-9397-08002B2CF9AE}" pid="9" name="ProcurementDocument">
    <vt:lpwstr>Hankedokumendid (HD tehniline kirjeldus)</vt:lpwstr>
  </property>
  <property fmtid="{D5CDD505-2E9C-101B-9397-08002B2CF9AE}" pid="10" name="Group">
    <vt:lpwstr>Hankedokumendid</vt:lpwstr>
  </property>
  <property fmtid="{D5CDD505-2E9C-101B-9397-08002B2CF9AE}" pid="11" name="ProcurementProviderSpecification">
    <vt:lpwstr>RKAS, Hooldus Pluss või muu äriühing, MTÜ või SA</vt:lpwstr>
  </property>
  <property fmtid="{D5CDD505-2E9C-101B-9397-08002B2CF9AE}" pid="12" name="ProcurementDepartment">
    <vt:lpwstr>Arendusprojektide juhtimise osakond</vt:lpwstr>
  </property>
  <property fmtid="{D5CDD505-2E9C-101B-9397-08002B2CF9AE}" pid="13" name="ProcurementComissionBoardMember">
    <vt:lpwstr>Jaak Saarniit</vt:lpwstr>
  </property>
  <property fmtid="{D5CDD505-2E9C-101B-9397-08002B2CF9AE}" pid="14" name="ProcurementChildObjects">
    <vt:lpwstr>900037|Suur-Ameerika 1 uue mahu arendus</vt:lpwstr>
  </property>
  <property fmtid="{D5CDD505-2E9C-101B-9397-08002B2CF9AE}" pid="15" name="ProcurementID">
    <vt:lpwstr>3181</vt:lpwstr>
  </property>
  <property fmtid="{D5CDD505-2E9C-101B-9397-08002B2CF9AE}" pid="16" name="ProcurementProcedureType">
    <vt:lpwstr>Avatud menetlus (Rahvusvaheline)</vt:lpwstr>
  </property>
  <property fmtid="{D5CDD505-2E9C-101B-9397-08002B2CF9AE}" pid="17" name="ProcurementObject">
    <vt:lpwstr>Ehitustööd</vt:lpwstr>
  </property>
  <property fmtid="{D5CDD505-2E9C-101B-9397-08002B2CF9AE}" pid="18" name="Type">
    <vt:lpwstr>Dokument</vt:lpwstr>
  </property>
  <property fmtid="{D5CDD505-2E9C-101B-9397-08002B2CF9AE}" pid="19" name="ProcurementName">
    <vt:lpwstr>Suur-Ameerika 1 ehitustööde kontsessioon</vt:lpwstr>
  </property>
  <property fmtid="{D5CDD505-2E9C-101B-9397-08002B2CF9AE}" pid="20" name="ProcurementComissionLawyer">
    <vt:lpwstr>Agur Maandi</vt:lpwstr>
  </property>
  <property fmtid="{D5CDD505-2E9C-101B-9397-08002B2CF9AE}" pid="21" name="ProcurementComissionDepartment">
    <vt:lpwstr>Urmas Leinfeld95</vt:lpwstr>
  </property>
  <property fmtid="{D5CDD505-2E9C-101B-9397-08002B2CF9AE}" pid="22" name="ProcurementProvider">
    <vt:lpwstr>Riigi Kinnisvara AS</vt:lpwstr>
  </property>
  <property fmtid="{D5CDD505-2E9C-101B-9397-08002B2CF9AE}" pid="23" name="StartDate">
    <vt:lpwstr>2014-01-06T00:00:00+00:00</vt:lpwstr>
  </property>
  <property fmtid="{D5CDD505-2E9C-101B-9397-08002B2CF9AE}" pid="24" name="ProcurementComissionRecorder">
    <vt:lpwstr/>
  </property>
  <property fmtid="{D5CDD505-2E9C-101B-9397-08002B2CF9AE}" pid="25" name="ProcurementComissionChairman">
    <vt:lpwstr>Kaupo Pajumäe57</vt:lpwstr>
  </property>
  <property fmtid="{D5CDD505-2E9C-101B-9397-08002B2CF9AE}" pid="26" name="Status">
    <vt:lpwstr>Koostamisel</vt:lpwstr>
  </property>
  <property fmtid="{D5CDD505-2E9C-101B-9397-08002B2CF9AE}" pid="27" name="ProcurementResponsiblePerson">
    <vt:lpwstr>Kaupo Pajumäe57</vt:lpwstr>
  </property>
</Properties>
</file>